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8505"/>
  </bookViews>
  <sheets>
    <sheet name="Feuil1" sheetId="1" r:id="rId1"/>
    <sheet name="Feuil2" sheetId="2" r:id="rId2"/>
    <sheet name="Feuil3" sheetId="3" r:id="rId3"/>
  </sheets>
  <definedNames>
    <definedName name="ados" localSheetId="0">Feuil1!#REF!</definedName>
    <definedName name="adultes" localSheetId="0">Feuil1!#REF!</definedName>
    <definedName name="préados" localSheetId="0">Feuil1!#REF!</definedName>
    <definedName name="séniors" localSheetId="0">Feuil1!#REF!</definedName>
  </definedNames>
  <calcPr calcId="125725"/>
</workbook>
</file>

<file path=xl/calcChain.xml><?xml version="1.0" encoding="utf-8"?>
<calcChain xmlns="http://schemas.openxmlformats.org/spreadsheetml/2006/main">
  <c r="AL437" i="1"/>
  <c r="AL438"/>
  <c r="AL440"/>
  <c r="AL441"/>
  <c r="AL442"/>
  <c r="AL443"/>
  <c r="AL444"/>
  <c r="AL445"/>
  <c r="AL446"/>
  <c r="AL447"/>
  <c r="AL448"/>
  <c r="AL449"/>
  <c r="AH437"/>
  <c r="AH438"/>
  <c r="AH440"/>
  <c r="AH441"/>
  <c r="AH442"/>
  <c r="AH443"/>
  <c r="AH444"/>
  <c r="AH445"/>
  <c r="AH446"/>
  <c r="AH447"/>
  <c r="AH448"/>
  <c r="AH449"/>
  <c r="AD437"/>
  <c r="AD438"/>
  <c r="AD440"/>
  <c r="AD441"/>
  <c r="AD442"/>
  <c r="AD443"/>
  <c r="AD444"/>
  <c r="AD445"/>
  <c r="AD446"/>
  <c r="AD447"/>
  <c r="AD448"/>
  <c r="AD449"/>
  <c r="AL436"/>
  <c r="AH436"/>
  <c r="AD436"/>
  <c r="Z436"/>
  <c r="AL418"/>
  <c r="AL419"/>
  <c r="AL420"/>
  <c r="AL421"/>
  <c r="AL422"/>
  <c r="AL424"/>
  <c r="AL425"/>
  <c r="AL426"/>
  <c r="AL427"/>
  <c r="AL428"/>
  <c r="AL429"/>
  <c r="AL430"/>
  <c r="AL431"/>
  <c r="AL432"/>
  <c r="AL433"/>
  <c r="AL434"/>
  <c r="AH418"/>
  <c r="AH419"/>
  <c r="AH420"/>
  <c r="AH421"/>
  <c r="AH422"/>
  <c r="AH424"/>
  <c r="AH425"/>
  <c r="AH426"/>
  <c r="AH427"/>
  <c r="AH428"/>
  <c r="AH429"/>
  <c r="AH430"/>
  <c r="AH431"/>
  <c r="AH432"/>
  <c r="AH433"/>
  <c r="AD418"/>
  <c r="AD419"/>
  <c r="AD420"/>
  <c r="AD421"/>
  <c r="AD422"/>
  <c r="AD424"/>
  <c r="AD425"/>
  <c r="AD426"/>
  <c r="AD427"/>
  <c r="AD428"/>
  <c r="AD429"/>
  <c r="AD430"/>
  <c r="AD431"/>
  <c r="AD432"/>
  <c r="AD433"/>
  <c r="AD434"/>
  <c r="AL417"/>
  <c r="AH417"/>
  <c r="AD417"/>
  <c r="Z417"/>
  <c r="AL318"/>
  <c r="AL319"/>
  <c r="AL320"/>
  <c r="AL321"/>
  <c r="AL322"/>
  <c r="AL324"/>
  <c r="AL325"/>
  <c r="AL326"/>
  <c r="AL327"/>
  <c r="AL328"/>
  <c r="AL330"/>
  <c r="AL331"/>
  <c r="AL332"/>
  <c r="AL333"/>
  <c r="AL335"/>
  <c r="AL336"/>
  <c r="AL337"/>
  <c r="AL338"/>
  <c r="AL339"/>
  <c r="AH318"/>
  <c r="AH319"/>
  <c r="AH320"/>
  <c r="AH321"/>
  <c r="AH322"/>
  <c r="AH324"/>
  <c r="AH325"/>
  <c r="AH326"/>
  <c r="AH327"/>
  <c r="AH328"/>
  <c r="AH330"/>
  <c r="AH331"/>
  <c r="AH332"/>
  <c r="AH333"/>
  <c r="AH335"/>
  <c r="AH336"/>
  <c r="AH337"/>
  <c r="AH338"/>
  <c r="AH339"/>
  <c r="AD318"/>
  <c r="AD319"/>
  <c r="AD320"/>
  <c r="AD321"/>
  <c r="AD322"/>
  <c r="AD324"/>
  <c r="AD325"/>
  <c r="AD326"/>
  <c r="AD327"/>
  <c r="AD328"/>
  <c r="AD330"/>
  <c r="AD331"/>
  <c r="AD332"/>
  <c r="AD333"/>
  <c r="AD335"/>
  <c r="AD336"/>
  <c r="AD337"/>
  <c r="AD338"/>
  <c r="AD339"/>
  <c r="AL316"/>
  <c r="AH316"/>
  <c r="AD316"/>
  <c r="Z316"/>
  <c r="AL300"/>
  <c r="AL301"/>
  <c r="AL302"/>
  <c r="AL304"/>
  <c r="AL305"/>
  <c r="AL306"/>
  <c r="AL307"/>
  <c r="AL309"/>
  <c r="AL310"/>
  <c r="AL311"/>
  <c r="AL312"/>
  <c r="AL313"/>
  <c r="AL314"/>
  <c r="AH300"/>
  <c r="AH301"/>
  <c r="AH302"/>
  <c r="AH304"/>
  <c r="AH305"/>
  <c r="AH306"/>
  <c r="AH307"/>
  <c r="AH309"/>
  <c r="AH310"/>
  <c r="AH311"/>
  <c r="AH312"/>
  <c r="AH313"/>
  <c r="AH314"/>
  <c r="AD300"/>
  <c r="AD301"/>
  <c r="AD302"/>
  <c r="AD304"/>
  <c r="AD305"/>
  <c r="AD306"/>
  <c r="AD307"/>
  <c r="AD309"/>
  <c r="AD310"/>
  <c r="AD311"/>
  <c r="AD312"/>
  <c r="AD313"/>
  <c r="AD314"/>
  <c r="AL299"/>
  <c r="AH299"/>
  <c r="AD299"/>
  <c r="Z299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1"/>
  <c r="AL212"/>
  <c r="AL213"/>
  <c r="AL214"/>
  <c r="AL215"/>
  <c r="AL217"/>
  <c r="AL218"/>
  <c r="AL219"/>
  <c r="AL220"/>
  <c r="AL221"/>
  <c r="AL223"/>
  <c r="AL224"/>
  <c r="AL225"/>
  <c r="AL226"/>
  <c r="AL228"/>
  <c r="AL229"/>
  <c r="AL230"/>
  <c r="AL231"/>
  <c r="AL232"/>
  <c r="AL233"/>
  <c r="AL235"/>
  <c r="AL236"/>
  <c r="AL238"/>
  <c r="AL239"/>
  <c r="AL240"/>
  <c r="AH193"/>
  <c r="AH194"/>
  <c r="AH195"/>
  <c r="AH196"/>
  <c r="AH197"/>
  <c r="AH198"/>
  <c r="AH199"/>
  <c r="AH200"/>
  <c r="AH201"/>
  <c r="AH202"/>
  <c r="AH203"/>
  <c r="AH204"/>
  <c r="AH205"/>
  <c r="AH206"/>
  <c r="AH207"/>
  <c r="AH208"/>
  <c r="AH209"/>
  <c r="AH211"/>
  <c r="AH212"/>
  <c r="AH213"/>
  <c r="AH214"/>
  <c r="AH215"/>
  <c r="AH217"/>
  <c r="AH218"/>
  <c r="AH219"/>
  <c r="AH220"/>
  <c r="AH221"/>
  <c r="AH223"/>
  <c r="AH224"/>
  <c r="AH225"/>
  <c r="AH226"/>
  <c r="AH228"/>
  <c r="AH229"/>
  <c r="AH230"/>
  <c r="AH231"/>
  <c r="AH232"/>
  <c r="AH233"/>
  <c r="AH235"/>
  <c r="AH236"/>
  <c r="AH238"/>
  <c r="AH239"/>
  <c r="AH240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1"/>
  <c r="AD212"/>
  <c r="AD213"/>
  <c r="AD214"/>
  <c r="AD215"/>
  <c r="AD217"/>
  <c r="AD218"/>
  <c r="AD219"/>
  <c r="AD220"/>
  <c r="AD221"/>
  <c r="AD223"/>
  <c r="AD224"/>
  <c r="AD225"/>
  <c r="AD226"/>
  <c r="AD228"/>
  <c r="AD229"/>
  <c r="AD230"/>
  <c r="AD231"/>
  <c r="AD232"/>
  <c r="AD233"/>
  <c r="AD235"/>
  <c r="AD236"/>
  <c r="AD238"/>
  <c r="AD239"/>
  <c r="AD240"/>
  <c r="AL192"/>
  <c r="AH192"/>
  <c r="AD192"/>
  <c r="AL172"/>
  <c r="AL173"/>
  <c r="AL174"/>
  <c r="AL175"/>
  <c r="AL176"/>
  <c r="AL177"/>
  <c r="AL178"/>
  <c r="AL179"/>
  <c r="AL181"/>
  <c r="AL182"/>
  <c r="AL183"/>
  <c r="AL184"/>
  <c r="AL186"/>
  <c r="AL187"/>
  <c r="AL188"/>
  <c r="AL189"/>
  <c r="AH172"/>
  <c r="AH173"/>
  <c r="AH174"/>
  <c r="AH175"/>
  <c r="AH176"/>
  <c r="AH177"/>
  <c r="AH178"/>
  <c r="AH179"/>
  <c r="AH181"/>
  <c r="AH182"/>
  <c r="AH183"/>
  <c r="AH184"/>
  <c r="AH186"/>
  <c r="AH187"/>
  <c r="AH188"/>
  <c r="AH189"/>
  <c r="AL171"/>
  <c r="AH171"/>
  <c r="AD172"/>
  <c r="AD173"/>
  <c r="AD174"/>
  <c r="AD175"/>
  <c r="AD176"/>
  <c r="AD177"/>
  <c r="AD178"/>
  <c r="AD179"/>
  <c r="AD181"/>
  <c r="AD182"/>
  <c r="AD183"/>
  <c r="AD184"/>
  <c r="AD186"/>
  <c r="AD187"/>
  <c r="AD188"/>
  <c r="AD189"/>
  <c r="AD171"/>
  <c r="Z171"/>
  <c r="AL68"/>
  <c r="AL69"/>
  <c r="AL71"/>
  <c r="AL72"/>
  <c r="AL74"/>
  <c r="AL75"/>
  <c r="AL76"/>
  <c r="AL77"/>
  <c r="AL67"/>
  <c r="AH68"/>
  <c r="AH69"/>
  <c r="AH71"/>
  <c r="AH72"/>
  <c r="AH74"/>
  <c r="AH75"/>
  <c r="AH76"/>
  <c r="AH77"/>
  <c r="AH67"/>
  <c r="AD68"/>
  <c r="AD69"/>
  <c r="AD71"/>
  <c r="AD72"/>
  <c r="AD74"/>
  <c r="AD75"/>
  <c r="AD76"/>
  <c r="AD77"/>
  <c r="AD67"/>
  <c r="AL47"/>
  <c r="AL48"/>
  <c r="AL50"/>
  <c r="AL51"/>
  <c r="AL53"/>
  <c r="AL54"/>
  <c r="AL55"/>
  <c r="AL56"/>
  <c r="AL57"/>
  <c r="AL58"/>
  <c r="AL60"/>
  <c r="AL61"/>
  <c r="AL63"/>
  <c r="AL64"/>
  <c r="AH47"/>
  <c r="AH48"/>
  <c r="AH50"/>
  <c r="AH51"/>
  <c r="AH53"/>
  <c r="AH54"/>
  <c r="AH55"/>
  <c r="AH56"/>
  <c r="AH57"/>
  <c r="AH58"/>
  <c r="AH60"/>
  <c r="AH61"/>
  <c r="AH63"/>
  <c r="AH64"/>
  <c r="AD47"/>
  <c r="AD48"/>
  <c r="AD50"/>
  <c r="AD51"/>
  <c r="AD53"/>
  <c r="AD54"/>
  <c r="AD55"/>
  <c r="AD56"/>
  <c r="AD57"/>
  <c r="AD58"/>
  <c r="AD60"/>
  <c r="AD61"/>
  <c r="AD63"/>
  <c r="AD64"/>
  <c r="AL46"/>
  <c r="AH46"/>
  <c r="AD46"/>
  <c r="Z437"/>
  <c r="Z438"/>
  <c r="Z440"/>
  <c r="Z441"/>
  <c r="Z442"/>
  <c r="Z443"/>
  <c r="Z444"/>
  <c r="Z445"/>
  <c r="Z446"/>
  <c r="Z447"/>
  <c r="Z448"/>
  <c r="Z449"/>
  <c r="Z418"/>
  <c r="Z419"/>
  <c r="Z420"/>
  <c r="Z421"/>
  <c r="Z422"/>
  <c r="Z424"/>
  <c r="Z425"/>
  <c r="Z426"/>
  <c r="Z427"/>
  <c r="Z428"/>
  <c r="Z429"/>
  <c r="Z430"/>
  <c r="Z431"/>
  <c r="Z432"/>
  <c r="Z433"/>
  <c r="Z434"/>
  <c r="Z318"/>
  <c r="Z319"/>
  <c r="Z320"/>
  <c r="Z321"/>
  <c r="Z322"/>
  <c r="Z324"/>
  <c r="Z325"/>
  <c r="Z326"/>
  <c r="Z327"/>
  <c r="Z328"/>
  <c r="Z330"/>
  <c r="Z331"/>
  <c r="Z332"/>
  <c r="Z333"/>
  <c r="Z335"/>
  <c r="Z336"/>
  <c r="Z337"/>
  <c r="Z338"/>
  <c r="Z339"/>
  <c r="Z300"/>
  <c r="Z301"/>
  <c r="Z302"/>
  <c r="Z304"/>
  <c r="Z305"/>
  <c r="Z306"/>
  <c r="Z307"/>
  <c r="Z309"/>
  <c r="Z310"/>
  <c r="Z311"/>
  <c r="Z312"/>
  <c r="Z313"/>
  <c r="Z314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1"/>
  <c r="Z212"/>
  <c r="Z213"/>
  <c r="Z214"/>
  <c r="Z215"/>
  <c r="Z217"/>
  <c r="Z218"/>
  <c r="Z219"/>
  <c r="Z220"/>
  <c r="Z221"/>
  <c r="Z223"/>
  <c r="Z224"/>
  <c r="Z225"/>
  <c r="Z226"/>
  <c r="Z228"/>
  <c r="Z229"/>
  <c r="Z230"/>
  <c r="Z231"/>
  <c r="Z232"/>
  <c r="Z233"/>
  <c r="Z235"/>
  <c r="Z236"/>
  <c r="Z238"/>
  <c r="Z239"/>
  <c r="Z240"/>
  <c r="Z192"/>
  <c r="Z172"/>
  <c r="Z173"/>
  <c r="Z174"/>
  <c r="Z175"/>
  <c r="Z176"/>
  <c r="Z177"/>
  <c r="Z178"/>
  <c r="Z179"/>
  <c r="Z181"/>
  <c r="Z182"/>
  <c r="Z183"/>
  <c r="Z184"/>
  <c r="Z186"/>
  <c r="Z187"/>
  <c r="Z188"/>
  <c r="Z189"/>
  <c r="Z68"/>
  <c r="Z69"/>
  <c r="Z71"/>
  <c r="Z72"/>
  <c r="Z74"/>
  <c r="Z75"/>
  <c r="Z76"/>
  <c r="Z77"/>
  <c r="Z67"/>
  <c r="Z47"/>
  <c r="Z48"/>
  <c r="Z50"/>
  <c r="Z51"/>
  <c r="Z53"/>
  <c r="Z54"/>
  <c r="Z55"/>
  <c r="Z56"/>
  <c r="Z57"/>
  <c r="Z58"/>
  <c r="Z60"/>
  <c r="Z61"/>
  <c r="Z63"/>
  <c r="Z64"/>
  <c r="Z46"/>
  <c r="V437"/>
  <c r="V438"/>
  <c r="V440"/>
  <c r="V441"/>
  <c r="V442"/>
  <c r="V443"/>
  <c r="V444"/>
  <c r="V445"/>
  <c r="V446"/>
  <c r="V447"/>
  <c r="V448"/>
  <c r="V449"/>
  <c r="V436"/>
  <c r="V418"/>
  <c r="V419"/>
  <c r="V420"/>
  <c r="V421"/>
  <c r="V422"/>
  <c r="V424"/>
  <c r="V425"/>
  <c r="V426"/>
  <c r="V427"/>
  <c r="V428"/>
  <c r="V429"/>
  <c r="V430"/>
  <c r="V431"/>
  <c r="V432"/>
  <c r="V433"/>
  <c r="V434"/>
  <c r="V417"/>
  <c r="V402"/>
  <c r="V403"/>
  <c r="V404"/>
  <c r="V405"/>
  <c r="V407"/>
  <c r="V408"/>
  <c r="V409"/>
  <c r="V410"/>
  <c r="V411"/>
  <c r="V412"/>
  <c r="V413"/>
  <c r="V414"/>
  <c r="V415"/>
  <c r="V401"/>
  <c r="V376"/>
  <c r="V377"/>
  <c r="V378"/>
  <c r="V379"/>
  <c r="V380"/>
  <c r="V381"/>
  <c r="V383"/>
  <c r="V384"/>
  <c r="V385"/>
  <c r="V387"/>
  <c r="V388"/>
  <c r="V389"/>
  <c r="V390"/>
  <c r="V391"/>
  <c r="V392"/>
  <c r="V393"/>
  <c r="V395"/>
  <c r="V396"/>
  <c r="V397"/>
  <c r="V398"/>
  <c r="V399"/>
  <c r="N373"/>
  <c r="R373"/>
  <c r="V373"/>
  <c r="V375"/>
  <c r="V344"/>
  <c r="V345"/>
  <c r="V346"/>
  <c r="V347"/>
  <c r="V348"/>
  <c r="V349"/>
  <c r="V351"/>
  <c r="V352"/>
  <c r="V353"/>
  <c r="V354"/>
  <c r="V355"/>
  <c r="V356"/>
  <c r="V357"/>
  <c r="V358"/>
  <c r="V359"/>
  <c r="V361"/>
  <c r="V362"/>
  <c r="V364"/>
  <c r="V365"/>
  <c r="V366"/>
  <c r="V367"/>
  <c r="V369"/>
  <c r="V370"/>
  <c r="V371"/>
  <c r="V343"/>
  <c r="V318"/>
  <c r="V319"/>
  <c r="V320"/>
  <c r="V321"/>
  <c r="V322"/>
  <c r="V324"/>
  <c r="V325"/>
  <c r="V326"/>
  <c r="V327"/>
  <c r="V328"/>
  <c r="V330"/>
  <c r="V331"/>
  <c r="V332"/>
  <c r="V333"/>
  <c r="V335"/>
  <c r="V336"/>
  <c r="V337"/>
  <c r="V338"/>
  <c r="V339"/>
  <c r="V316"/>
  <c r="V300"/>
  <c r="V301"/>
  <c r="V302"/>
  <c r="V304"/>
  <c r="V305"/>
  <c r="V306"/>
  <c r="V307"/>
  <c r="V309"/>
  <c r="V310"/>
  <c r="V311"/>
  <c r="V312"/>
  <c r="V313"/>
  <c r="V314"/>
  <c r="V299"/>
  <c r="V294"/>
  <c r="V295"/>
  <c r="V296"/>
  <c r="V281"/>
  <c r="V283"/>
  <c r="V284"/>
  <c r="V285"/>
  <c r="V286"/>
  <c r="V288"/>
  <c r="V289"/>
  <c r="V290"/>
  <c r="V291"/>
  <c r="V292"/>
  <c r="V280"/>
  <c r="V263"/>
  <c r="V264"/>
  <c r="V265"/>
  <c r="V267"/>
  <c r="V268"/>
  <c r="V269"/>
  <c r="V270"/>
  <c r="V271"/>
  <c r="V272"/>
  <c r="V273"/>
  <c r="V274"/>
  <c r="V276"/>
  <c r="V277"/>
  <c r="V278"/>
  <c r="V262"/>
  <c r="V246"/>
  <c r="V247"/>
  <c r="V248"/>
  <c r="V249"/>
  <c r="V250"/>
  <c r="V251"/>
  <c r="V252"/>
  <c r="V253"/>
  <c r="V254"/>
  <c r="V256"/>
  <c r="V257"/>
  <c r="V258"/>
  <c r="V259"/>
  <c r="V244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1"/>
  <c r="V212"/>
  <c r="V213"/>
  <c r="V214"/>
  <c r="V215"/>
  <c r="V217"/>
  <c r="V218"/>
  <c r="V219"/>
  <c r="V220"/>
  <c r="V221"/>
  <c r="V223"/>
  <c r="V224"/>
  <c r="V225"/>
  <c r="V226"/>
  <c r="V228"/>
  <c r="V229"/>
  <c r="V230"/>
  <c r="V231"/>
  <c r="V232"/>
  <c r="V233"/>
  <c r="V235"/>
  <c r="V236"/>
  <c r="V238"/>
  <c r="V239"/>
  <c r="V240"/>
  <c r="V192"/>
  <c r="V172"/>
  <c r="V173"/>
  <c r="V174"/>
  <c r="V175"/>
  <c r="V176"/>
  <c r="V177"/>
  <c r="V178"/>
  <c r="V179"/>
  <c r="V181"/>
  <c r="V182"/>
  <c r="V183"/>
  <c r="V184"/>
  <c r="V186"/>
  <c r="V187"/>
  <c r="V188"/>
  <c r="V189"/>
  <c r="V171"/>
  <c r="V158"/>
  <c r="V159"/>
  <c r="V160"/>
  <c r="V162"/>
  <c r="V163"/>
  <c r="V164"/>
  <c r="V166"/>
  <c r="V167"/>
  <c r="V168"/>
  <c r="V169"/>
  <c r="V157"/>
  <c r="V113"/>
  <c r="V114"/>
  <c r="V115"/>
  <c r="V117"/>
  <c r="V118"/>
  <c r="V119"/>
  <c r="V120"/>
  <c r="V121"/>
  <c r="V122"/>
  <c r="V124"/>
  <c r="V125"/>
  <c r="V126"/>
  <c r="V127"/>
  <c r="V128"/>
  <c r="V130"/>
  <c r="V131"/>
  <c r="V132"/>
  <c r="V134"/>
  <c r="V135"/>
  <c r="V136"/>
  <c r="V137"/>
  <c r="V138"/>
  <c r="V140"/>
  <c r="V141"/>
  <c r="V142"/>
  <c r="V143"/>
  <c r="V144"/>
  <c r="V145"/>
  <c r="V147"/>
  <c r="V148"/>
  <c r="V149"/>
  <c r="V150"/>
  <c r="V151"/>
  <c r="V152"/>
  <c r="V153"/>
  <c r="V154"/>
  <c r="V155"/>
  <c r="V112"/>
  <c r="V83"/>
  <c r="V84"/>
  <c r="V85"/>
  <c r="V86"/>
  <c r="V88"/>
  <c r="V89"/>
  <c r="V90"/>
  <c r="V92"/>
  <c r="V93"/>
  <c r="V94"/>
  <c r="V95"/>
  <c r="V97"/>
  <c r="V98"/>
  <c r="V99"/>
  <c r="V100"/>
  <c r="V101"/>
  <c r="V102"/>
  <c r="V103"/>
  <c r="V104"/>
  <c r="V106"/>
  <c r="V107"/>
  <c r="V108"/>
  <c r="V109"/>
  <c r="V82"/>
  <c r="V68"/>
  <c r="V69"/>
  <c r="V71"/>
  <c r="V72"/>
  <c r="V74"/>
  <c r="V75"/>
  <c r="V76"/>
  <c r="V77"/>
  <c r="V67"/>
  <c r="V47"/>
  <c r="V48"/>
  <c r="V50"/>
  <c r="V51"/>
  <c r="V53"/>
  <c r="V54"/>
  <c r="V55"/>
  <c r="V56"/>
  <c r="V57"/>
  <c r="V58"/>
  <c r="V60"/>
  <c r="V61"/>
  <c r="V63"/>
  <c r="V64"/>
  <c r="V46"/>
  <c r="V24"/>
  <c r="V25"/>
  <c r="V26"/>
  <c r="V27"/>
  <c r="V29"/>
  <c r="V30"/>
  <c r="V32"/>
  <c r="V33"/>
  <c r="V34"/>
  <c r="V35"/>
  <c r="V36"/>
  <c r="V37"/>
  <c r="V38"/>
  <c r="V39"/>
  <c r="V40"/>
  <c r="V41"/>
  <c r="V42"/>
  <c r="V43"/>
  <c r="V23"/>
  <c r="V12"/>
  <c r="V13"/>
  <c r="V15"/>
  <c r="V16"/>
  <c r="V17"/>
  <c r="V18"/>
  <c r="V19"/>
  <c r="V20"/>
  <c r="V11"/>
  <c r="V6"/>
  <c r="V7"/>
  <c r="V8"/>
  <c r="V5"/>
  <c r="R437"/>
  <c r="R438"/>
  <c r="R440"/>
  <c r="R441"/>
  <c r="R442"/>
  <c r="R443"/>
  <c r="R444"/>
  <c r="R445"/>
  <c r="R446"/>
  <c r="R447"/>
  <c r="R448"/>
  <c r="R449"/>
  <c r="R436"/>
  <c r="R418"/>
  <c r="R419"/>
  <c r="R420"/>
  <c r="R421"/>
  <c r="R422"/>
  <c r="R424"/>
  <c r="R425"/>
  <c r="R426"/>
  <c r="R427"/>
  <c r="R428"/>
  <c r="R429"/>
  <c r="R430"/>
  <c r="R431"/>
  <c r="R432"/>
  <c r="R433"/>
  <c r="R434"/>
  <c r="R417"/>
  <c r="R402"/>
  <c r="R403"/>
  <c r="R404"/>
  <c r="R405"/>
  <c r="R407"/>
  <c r="R408"/>
  <c r="R409"/>
  <c r="R410"/>
  <c r="R411"/>
  <c r="R412"/>
  <c r="R413"/>
  <c r="R414"/>
  <c r="R415"/>
  <c r="R401"/>
  <c r="R376"/>
  <c r="R377"/>
  <c r="R378"/>
  <c r="R379"/>
  <c r="R380"/>
  <c r="R381"/>
  <c r="R383"/>
  <c r="R384"/>
  <c r="R385"/>
  <c r="R387"/>
  <c r="R388"/>
  <c r="R389"/>
  <c r="R390"/>
  <c r="R391"/>
  <c r="R392"/>
  <c r="R393"/>
  <c r="R395"/>
  <c r="R396"/>
  <c r="R397"/>
  <c r="R398"/>
  <c r="R399"/>
  <c r="R375"/>
  <c r="R344"/>
  <c r="R345"/>
  <c r="R346"/>
  <c r="R347"/>
  <c r="R348"/>
  <c r="R349"/>
  <c r="R351"/>
  <c r="R352"/>
  <c r="R353"/>
  <c r="R354"/>
  <c r="R355"/>
  <c r="R356"/>
  <c r="R357"/>
  <c r="R358"/>
  <c r="R359"/>
  <c r="R361"/>
  <c r="R362"/>
  <c r="R364"/>
  <c r="R365"/>
  <c r="R366"/>
  <c r="R367"/>
  <c r="R369"/>
  <c r="R370"/>
  <c r="R371"/>
  <c r="R343"/>
  <c r="R318"/>
  <c r="R319"/>
  <c r="R320"/>
  <c r="R321"/>
  <c r="R322"/>
  <c r="R324"/>
  <c r="R325"/>
  <c r="R326"/>
  <c r="R327"/>
  <c r="R328"/>
  <c r="R330"/>
  <c r="R331"/>
  <c r="R332"/>
  <c r="R333"/>
  <c r="R335"/>
  <c r="R336"/>
  <c r="R337"/>
  <c r="R338"/>
  <c r="R339"/>
  <c r="R316"/>
  <c r="R300"/>
  <c r="R301"/>
  <c r="R302"/>
  <c r="R304"/>
  <c r="R305"/>
  <c r="R306"/>
  <c r="R307"/>
  <c r="R309"/>
  <c r="R310"/>
  <c r="R311"/>
  <c r="R312"/>
  <c r="R313"/>
  <c r="R314"/>
  <c r="R299"/>
  <c r="R281"/>
  <c r="R283"/>
  <c r="R284"/>
  <c r="R285"/>
  <c r="R286"/>
  <c r="R288"/>
  <c r="R289"/>
  <c r="R290"/>
  <c r="R291"/>
  <c r="R292"/>
  <c r="R294"/>
  <c r="R295"/>
  <c r="R296"/>
  <c r="R280"/>
  <c r="R278"/>
  <c r="R263"/>
  <c r="R264"/>
  <c r="R265"/>
  <c r="R267"/>
  <c r="R268"/>
  <c r="R269"/>
  <c r="R270"/>
  <c r="R271"/>
  <c r="R272"/>
  <c r="R273"/>
  <c r="R274"/>
  <c r="R276"/>
  <c r="R277"/>
  <c r="R262"/>
  <c r="R246"/>
  <c r="R247"/>
  <c r="R248"/>
  <c r="R249"/>
  <c r="R250"/>
  <c r="R251"/>
  <c r="R252"/>
  <c r="R253"/>
  <c r="R254"/>
  <c r="R256"/>
  <c r="R257"/>
  <c r="R258"/>
  <c r="R259"/>
  <c r="R244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1"/>
  <c r="R212"/>
  <c r="R213"/>
  <c r="R214"/>
  <c r="R215"/>
  <c r="R217"/>
  <c r="R218"/>
  <c r="R219"/>
  <c r="R220"/>
  <c r="R221"/>
  <c r="R223"/>
  <c r="R224"/>
  <c r="R225"/>
  <c r="R226"/>
  <c r="R228"/>
  <c r="R229"/>
  <c r="R230"/>
  <c r="R231"/>
  <c r="R232"/>
  <c r="R233"/>
  <c r="R235"/>
  <c r="R236"/>
  <c r="R238"/>
  <c r="R239"/>
  <c r="R240"/>
  <c r="R192"/>
  <c r="R172"/>
  <c r="R173"/>
  <c r="R174"/>
  <c r="R175"/>
  <c r="R176"/>
  <c r="R177"/>
  <c r="R178"/>
  <c r="R179"/>
  <c r="R181"/>
  <c r="R182"/>
  <c r="R183"/>
  <c r="R184"/>
  <c r="R186"/>
  <c r="R187"/>
  <c r="R188"/>
  <c r="R189"/>
  <c r="R171"/>
  <c r="R158"/>
  <c r="R159"/>
  <c r="R160"/>
  <c r="R162"/>
  <c r="R163"/>
  <c r="R164"/>
  <c r="R166"/>
  <c r="R167"/>
  <c r="R168"/>
  <c r="R169"/>
  <c r="R157"/>
  <c r="R113"/>
  <c r="R114"/>
  <c r="R115"/>
  <c r="R117"/>
  <c r="R118"/>
  <c r="R119"/>
  <c r="R120"/>
  <c r="R121"/>
  <c r="R122"/>
  <c r="R124"/>
  <c r="R125"/>
  <c r="R126"/>
  <c r="R127"/>
  <c r="R128"/>
  <c r="R130"/>
  <c r="R131"/>
  <c r="R132"/>
  <c r="R134"/>
  <c r="R135"/>
  <c r="R136"/>
  <c r="R137"/>
  <c r="R138"/>
  <c r="R140"/>
  <c r="R141"/>
  <c r="R142"/>
  <c r="R143"/>
  <c r="R144"/>
  <c r="R145"/>
  <c r="R147"/>
  <c r="R148"/>
  <c r="R149"/>
  <c r="R150"/>
  <c r="R151"/>
  <c r="R152"/>
  <c r="R153"/>
  <c r="R154"/>
  <c r="R155"/>
  <c r="R112"/>
  <c r="R83"/>
  <c r="R84"/>
  <c r="R85"/>
  <c r="R86"/>
  <c r="R88"/>
  <c r="R89"/>
  <c r="R90"/>
  <c r="R92"/>
  <c r="R93"/>
  <c r="R94"/>
  <c r="R95"/>
  <c r="R97"/>
  <c r="R98"/>
  <c r="R99"/>
  <c r="R100"/>
  <c r="R101"/>
  <c r="R102"/>
  <c r="R103"/>
  <c r="R104"/>
  <c r="R106"/>
  <c r="R107"/>
  <c r="R108"/>
  <c r="R109"/>
  <c r="R82"/>
  <c r="R68"/>
  <c r="R69"/>
  <c r="R71"/>
  <c r="R72"/>
  <c r="R74"/>
  <c r="R75"/>
  <c r="R76"/>
  <c r="R77"/>
  <c r="R67"/>
  <c r="R47"/>
  <c r="R48"/>
  <c r="R50"/>
  <c r="R51"/>
  <c r="R53"/>
  <c r="R54"/>
  <c r="R55"/>
  <c r="R56"/>
  <c r="R57"/>
  <c r="R58"/>
  <c r="R60"/>
  <c r="R61"/>
  <c r="R63"/>
  <c r="R64"/>
  <c r="R46"/>
  <c r="R24"/>
  <c r="R25"/>
  <c r="R26"/>
  <c r="R27"/>
  <c r="R29"/>
  <c r="R30"/>
  <c r="R32"/>
  <c r="R33"/>
  <c r="R34"/>
  <c r="R35"/>
  <c r="R36"/>
  <c r="R37"/>
  <c r="R38"/>
  <c r="R39"/>
  <c r="R40"/>
  <c r="R41"/>
  <c r="R42"/>
  <c r="R43"/>
  <c r="R23"/>
  <c r="R12"/>
  <c r="R13"/>
  <c r="R15"/>
  <c r="R16"/>
  <c r="R17"/>
  <c r="R18"/>
  <c r="R19"/>
  <c r="R20"/>
  <c r="R11"/>
  <c r="R6"/>
  <c r="R7"/>
  <c r="R8"/>
  <c r="R5"/>
  <c r="N437"/>
  <c r="N438"/>
  <c r="N440"/>
  <c r="N441"/>
  <c r="N442"/>
  <c r="N443"/>
  <c r="N444"/>
  <c r="N445"/>
  <c r="N446"/>
  <c r="N447"/>
  <c r="N448"/>
  <c r="N449"/>
  <c r="N436"/>
  <c r="N418"/>
  <c r="N419"/>
  <c r="N420"/>
  <c r="N421"/>
  <c r="N422"/>
  <c r="N424"/>
  <c r="N425"/>
  <c r="N426"/>
  <c r="N427"/>
  <c r="N428"/>
  <c r="N429"/>
  <c r="N430"/>
  <c r="N431"/>
  <c r="N432"/>
  <c r="N433"/>
  <c r="N434"/>
  <c r="N417"/>
  <c r="N402"/>
  <c r="N403"/>
  <c r="N404"/>
  <c r="N405"/>
  <c r="N407"/>
  <c r="N408"/>
  <c r="N409"/>
  <c r="N410"/>
  <c r="N411"/>
  <c r="N412"/>
  <c r="N413"/>
  <c r="N414"/>
  <c r="N415"/>
  <c r="N401"/>
  <c r="N375"/>
  <c r="N376"/>
  <c r="N377"/>
  <c r="N378"/>
  <c r="N379"/>
  <c r="N380"/>
  <c r="N381"/>
  <c r="N383"/>
  <c r="N384"/>
  <c r="N385"/>
  <c r="N387"/>
  <c r="N388"/>
  <c r="N389"/>
  <c r="N390"/>
  <c r="N391"/>
  <c r="N392"/>
  <c r="N393"/>
  <c r="N395"/>
  <c r="N396"/>
  <c r="N397"/>
  <c r="N398"/>
  <c r="N399"/>
  <c r="N344"/>
  <c r="N345"/>
  <c r="N346"/>
  <c r="N347"/>
  <c r="N348"/>
  <c r="N349"/>
  <c r="N351"/>
  <c r="N352"/>
  <c r="N353"/>
  <c r="N354"/>
  <c r="N355"/>
  <c r="N356"/>
  <c r="N357"/>
  <c r="N358"/>
  <c r="N359"/>
  <c r="N361"/>
  <c r="N362"/>
  <c r="N364"/>
  <c r="N365"/>
  <c r="N366"/>
  <c r="N367"/>
  <c r="N369"/>
  <c r="N370"/>
  <c r="N371"/>
  <c r="N343"/>
  <c r="N318"/>
  <c r="N319"/>
  <c r="N320"/>
  <c r="N321"/>
  <c r="N322"/>
  <c r="N324"/>
  <c r="N325"/>
  <c r="N326"/>
  <c r="N327"/>
  <c r="N328"/>
  <c r="N330"/>
  <c r="N331"/>
  <c r="N332"/>
  <c r="N333"/>
  <c r="N335"/>
  <c r="N336"/>
  <c r="N337"/>
  <c r="N338"/>
  <c r="N339"/>
  <c r="N316"/>
  <c r="N300"/>
  <c r="N301"/>
  <c r="N302"/>
  <c r="N304"/>
  <c r="N305"/>
  <c r="N306"/>
  <c r="N307"/>
  <c r="N309"/>
  <c r="N310"/>
  <c r="N311"/>
  <c r="N312"/>
  <c r="N313"/>
  <c r="N314"/>
  <c r="N299"/>
  <c r="N281"/>
  <c r="N283"/>
  <c r="N284"/>
  <c r="N285"/>
  <c r="N286"/>
  <c r="N288"/>
  <c r="N289"/>
  <c r="N290"/>
  <c r="N291"/>
  <c r="N292"/>
  <c r="N294"/>
  <c r="N295"/>
  <c r="N296"/>
  <c r="N280"/>
  <c r="N263"/>
  <c r="N264"/>
  <c r="N265"/>
  <c r="N267"/>
  <c r="N268"/>
  <c r="N269"/>
  <c r="N270"/>
  <c r="N271"/>
  <c r="N272"/>
  <c r="N273"/>
  <c r="N274"/>
  <c r="N276"/>
  <c r="N277"/>
  <c r="N278"/>
  <c r="N262"/>
  <c r="N246"/>
  <c r="N247"/>
  <c r="N248"/>
  <c r="N249"/>
  <c r="N250"/>
  <c r="N251"/>
  <c r="N252"/>
  <c r="N253"/>
  <c r="N254"/>
  <c r="N256"/>
  <c r="N257"/>
  <c r="N258"/>
  <c r="N259"/>
  <c r="N244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1"/>
  <c r="N212"/>
  <c r="N213"/>
  <c r="N214"/>
  <c r="N215"/>
  <c r="N217"/>
  <c r="N218"/>
  <c r="N219"/>
  <c r="N220"/>
  <c r="N221"/>
  <c r="N223"/>
  <c r="N224"/>
  <c r="N225"/>
  <c r="N226"/>
  <c r="N228"/>
  <c r="N229"/>
  <c r="N230"/>
  <c r="N231"/>
  <c r="N232"/>
  <c r="N233"/>
  <c r="N235"/>
  <c r="N236"/>
  <c r="N238"/>
  <c r="N239"/>
  <c r="N240"/>
  <c r="N192"/>
  <c r="N172"/>
  <c r="N173"/>
  <c r="N174"/>
  <c r="N175"/>
  <c r="N176"/>
  <c r="N177"/>
  <c r="N178"/>
  <c r="N179"/>
  <c r="N181"/>
  <c r="N182"/>
  <c r="N183"/>
  <c r="N184"/>
  <c r="N186"/>
  <c r="N187"/>
  <c r="N188"/>
  <c r="N189"/>
  <c r="N171"/>
  <c r="N158"/>
  <c r="N159"/>
  <c r="N160"/>
  <c r="N162"/>
  <c r="N163"/>
  <c r="N164"/>
  <c r="N166"/>
  <c r="N167"/>
  <c r="N168"/>
  <c r="N169"/>
  <c r="N157"/>
  <c r="N113"/>
  <c r="N114"/>
  <c r="N115"/>
  <c r="N117"/>
  <c r="N118"/>
  <c r="N119"/>
  <c r="N120"/>
  <c r="N121"/>
  <c r="N122"/>
  <c r="N124"/>
  <c r="N125"/>
  <c r="N126"/>
  <c r="N127"/>
  <c r="N128"/>
  <c r="N130"/>
  <c r="N131"/>
  <c r="N132"/>
  <c r="N134"/>
  <c r="N135"/>
  <c r="N136"/>
  <c r="N137"/>
  <c r="N138"/>
  <c r="N140"/>
  <c r="N141"/>
  <c r="N142"/>
  <c r="N143"/>
  <c r="N144"/>
  <c r="N145"/>
  <c r="N147"/>
  <c r="N148"/>
  <c r="N149"/>
  <c r="N150"/>
  <c r="N151"/>
  <c r="N152"/>
  <c r="N153"/>
  <c r="N154"/>
  <c r="N155"/>
  <c r="N112"/>
  <c r="N83"/>
  <c r="N84"/>
  <c r="N85"/>
  <c r="N86"/>
  <c r="N88"/>
  <c r="N89"/>
  <c r="N90"/>
  <c r="N92"/>
  <c r="N93"/>
  <c r="N94"/>
  <c r="N95"/>
  <c r="N97"/>
  <c r="N98"/>
  <c r="N99"/>
  <c r="N100"/>
  <c r="N101"/>
  <c r="N102"/>
  <c r="N103"/>
  <c r="N104"/>
  <c r="N106"/>
  <c r="N107"/>
  <c r="N108"/>
  <c r="N109"/>
  <c r="N82"/>
  <c r="N68"/>
  <c r="N69"/>
  <c r="N71"/>
  <c r="N72"/>
  <c r="N74"/>
  <c r="N75"/>
  <c r="N76"/>
  <c r="N77"/>
  <c r="N67"/>
  <c r="N47"/>
  <c r="N48"/>
  <c r="N50"/>
  <c r="N51"/>
  <c r="N53"/>
  <c r="N54"/>
  <c r="N55"/>
  <c r="N56"/>
  <c r="N57"/>
  <c r="N58"/>
  <c r="N60"/>
  <c r="N61"/>
  <c r="N63"/>
  <c r="N64"/>
  <c r="N46"/>
  <c r="N24"/>
  <c r="N26"/>
  <c r="N27"/>
  <c r="N29"/>
  <c r="N30"/>
  <c r="N32"/>
  <c r="N33"/>
  <c r="N34"/>
  <c r="N36"/>
  <c r="N37"/>
  <c r="N38"/>
  <c r="N39"/>
  <c r="N41"/>
  <c r="N42"/>
  <c r="N43"/>
  <c r="N23"/>
  <c r="N12"/>
  <c r="N13"/>
  <c r="N15"/>
  <c r="N16"/>
  <c r="N17"/>
  <c r="N18"/>
  <c r="N19"/>
  <c r="N20"/>
  <c r="N11"/>
  <c r="N6"/>
  <c r="N7"/>
  <c r="N8"/>
  <c r="N5"/>
  <c r="J437"/>
  <c r="J438"/>
  <c r="J440"/>
  <c r="J441"/>
  <c r="J442"/>
  <c r="J443"/>
  <c r="J444"/>
  <c r="J445"/>
  <c r="J446"/>
  <c r="J447"/>
  <c r="J448"/>
  <c r="J449"/>
  <c r="J436"/>
  <c r="J418"/>
  <c r="J419"/>
  <c r="J420"/>
  <c r="J421"/>
  <c r="J422"/>
  <c r="J424"/>
  <c r="J425"/>
  <c r="J426"/>
  <c r="J427"/>
  <c r="J428"/>
  <c r="J429"/>
  <c r="J430"/>
  <c r="J431"/>
  <c r="J432"/>
  <c r="J433"/>
  <c r="J434"/>
  <c r="J417"/>
  <c r="J402"/>
  <c r="J403"/>
  <c r="J404"/>
  <c r="J405"/>
  <c r="J407"/>
  <c r="J408"/>
  <c r="J409"/>
  <c r="J410"/>
  <c r="J411"/>
  <c r="J412"/>
  <c r="J413"/>
  <c r="J414"/>
  <c r="J415"/>
  <c r="J401"/>
  <c r="J375"/>
  <c r="J376"/>
  <c r="J377"/>
  <c r="J378"/>
  <c r="J379"/>
  <c r="J380"/>
  <c r="J381"/>
  <c r="J383"/>
  <c r="J384"/>
  <c r="J385"/>
  <c r="J387"/>
  <c r="J388"/>
  <c r="J389"/>
  <c r="J390"/>
  <c r="J391"/>
  <c r="J392"/>
  <c r="J393"/>
  <c r="J395"/>
  <c r="J396"/>
  <c r="J397"/>
  <c r="J398"/>
  <c r="J399"/>
  <c r="J373"/>
  <c r="J344"/>
  <c r="J345"/>
  <c r="J346"/>
  <c r="J347"/>
  <c r="J348"/>
  <c r="J349"/>
  <c r="J351"/>
  <c r="J352"/>
  <c r="J353"/>
  <c r="J354"/>
  <c r="J355"/>
  <c r="J356"/>
  <c r="J357"/>
  <c r="J358"/>
  <c r="J359"/>
  <c r="J361"/>
  <c r="J362"/>
  <c r="J364"/>
  <c r="J365"/>
  <c r="J366"/>
  <c r="J367"/>
  <c r="J369"/>
  <c r="J370"/>
  <c r="J371"/>
  <c r="J343"/>
  <c r="J318"/>
  <c r="J319"/>
  <c r="J320"/>
  <c r="J321"/>
  <c r="J322"/>
  <c r="J324"/>
  <c r="J325"/>
  <c r="J326"/>
  <c r="J327"/>
  <c r="J328"/>
  <c r="J330"/>
  <c r="J331"/>
  <c r="J332"/>
  <c r="J333"/>
  <c r="J335"/>
  <c r="J336"/>
  <c r="J337"/>
  <c r="J338"/>
  <c r="J339"/>
  <c r="J316"/>
  <c r="J300"/>
  <c r="J301"/>
  <c r="J302"/>
  <c r="J304"/>
  <c r="J305"/>
  <c r="J306"/>
  <c r="J307"/>
  <c r="J309"/>
  <c r="J310"/>
  <c r="J311"/>
  <c r="J312"/>
  <c r="J313"/>
  <c r="J314"/>
  <c r="J299"/>
  <c r="J283"/>
  <c r="J284"/>
  <c r="J285"/>
  <c r="J286"/>
  <c r="J288"/>
  <c r="J289"/>
  <c r="J290"/>
  <c r="J291"/>
  <c r="J292"/>
  <c r="J294"/>
  <c r="J295"/>
  <c r="J296"/>
  <c r="J281"/>
  <c r="J280"/>
  <c r="J263"/>
  <c r="J264"/>
  <c r="J265"/>
  <c r="J267"/>
  <c r="J268"/>
  <c r="J269"/>
  <c r="J270"/>
  <c r="J271"/>
  <c r="J272"/>
  <c r="J273"/>
  <c r="J274"/>
  <c r="J276"/>
  <c r="J277"/>
  <c r="J278"/>
  <c r="J262"/>
  <c r="J246"/>
  <c r="J247"/>
  <c r="J248"/>
  <c r="J249"/>
  <c r="J250"/>
  <c r="J251"/>
  <c r="J252"/>
  <c r="J253"/>
  <c r="J254"/>
  <c r="J256"/>
  <c r="J257"/>
  <c r="J258"/>
  <c r="J259"/>
  <c r="J244"/>
  <c r="J211"/>
  <c r="J212"/>
  <c r="J213"/>
  <c r="J214"/>
  <c r="J215"/>
  <c r="J217"/>
  <c r="J218"/>
  <c r="J219"/>
  <c r="J220"/>
  <c r="J221"/>
  <c r="J223"/>
  <c r="J224"/>
  <c r="J225"/>
  <c r="J226"/>
  <c r="J228"/>
  <c r="J229"/>
  <c r="J230"/>
  <c r="J231"/>
  <c r="J232"/>
  <c r="J233"/>
  <c r="J235"/>
  <c r="J236"/>
  <c r="J238"/>
  <c r="J239"/>
  <c r="J240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192"/>
  <c r="J172"/>
  <c r="J173"/>
  <c r="J174"/>
  <c r="J175"/>
  <c r="J176"/>
  <c r="J177"/>
  <c r="J178"/>
  <c r="J179"/>
  <c r="J181"/>
  <c r="J182"/>
  <c r="J183"/>
  <c r="J184"/>
  <c r="J186"/>
  <c r="J187"/>
  <c r="J188"/>
  <c r="J189"/>
  <c r="J171"/>
  <c r="J169"/>
  <c r="J158"/>
  <c r="J159"/>
  <c r="J160"/>
  <c r="J162"/>
  <c r="J163"/>
  <c r="J164"/>
  <c r="J166"/>
  <c r="J167"/>
  <c r="J168"/>
  <c r="J157"/>
  <c r="J113"/>
  <c r="J114"/>
  <c r="J115"/>
  <c r="J117"/>
  <c r="J118"/>
  <c r="J119"/>
  <c r="J120"/>
  <c r="J121"/>
  <c r="J122"/>
  <c r="J124"/>
  <c r="J125"/>
  <c r="J126"/>
  <c r="J127"/>
  <c r="J128"/>
  <c r="J130"/>
  <c r="J131"/>
  <c r="J132"/>
  <c r="J134"/>
  <c r="J135"/>
  <c r="J136"/>
  <c r="J137"/>
  <c r="J138"/>
  <c r="J140"/>
  <c r="J141"/>
  <c r="J142"/>
  <c r="J143"/>
  <c r="J144"/>
  <c r="J145"/>
  <c r="J147"/>
  <c r="J148"/>
  <c r="J149"/>
  <c r="J150"/>
  <c r="J151"/>
  <c r="J152"/>
  <c r="J153"/>
  <c r="J154"/>
  <c r="J155"/>
  <c r="J112"/>
  <c r="J83"/>
  <c r="J84"/>
  <c r="J85"/>
  <c r="J86"/>
  <c r="J88"/>
  <c r="J89"/>
  <c r="J90"/>
  <c r="J92"/>
  <c r="J93"/>
  <c r="J94"/>
  <c r="J95"/>
  <c r="J97"/>
  <c r="J98"/>
  <c r="J99"/>
  <c r="J100"/>
  <c r="J102"/>
  <c r="J103"/>
  <c r="J104"/>
  <c r="J106"/>
  <c r="J107"/>
  <c r="J108"/>
  <c r="J109"/>
  <c r="J82"/>
  <c r="J68"/>
  <c r="J69"/>
  <c r="J71"/>
  <c r="J72"/>
  <c r="J74"/>
  <c r="J75"/>
  <c r="J76"/>
  <c r="J77"/>
  <c r="J67"/>
  <c r="J47"/>
  <c r="J48"/>
  <c r="J50"/>
  <c r="J51"/>
  <c r="J53"/>
  <c r="J54"/>
  <c r="J55"/>
  <c r="J56"/>
  <c r="J57"/>
  <c r="J58"/>
  <c r="J60"/>
  <c r="J61"/>
  <c r="J63"/>
  <c r="J64"/>
  <c r="J46"/>
  <c r="J24"/>
  <c r="J26"/>
  <c r="J27"/>
  <c r="J29"/>
  <c r="J30"/>
  <c r="J32"/>
  <c r="J33"/>
  <c r="J34"/>
  <c r="J36"/>
  <c r="J37"/>
  <c r="J38"/>
  <c r="J39"/>
  <c r="J41"/>
  <c r="J42"/>
  <c r="J43"/>
  <c r="J23"/>
  <c r="J12"/>
  <c r="J13"/>
  <c r="J15"/>
  <c r="J16"/>
  <c r="J17"/>
  <c r="J18"/>
  <c r="J19"/>
  <c r="J20"/>
  <c r="J11"/>
  <c r="J6"/>
  <c r="J7"/>
  <c r="J8"/>
  <c r="J5"/>
  <c r="AI449"/>
  <c r="AJ449" s="1"/>
  <c r="AE449"/>
  <c r="AF449" s="1"/>
  <c r="AA449"/>
  <c r="AB449" s="1"/>
  <c r="W449"/>
  <c r="X449" s="1"/>
  <c r="AI448"/>
  <c r="AJ448" s="1"/>
  <c r="AE448"/>
  <c r="AF448" s="1"/>
  <c r="AA448"/>
  <c r="AB448" s="1"/>
  <c r="W448"/>
  <c r="X448" s="1"/>
  <c r="AI447"/>
  <c r="AJ447" s="1"/>
  <c r="AE447"/>
  <c r="AF447" s="1"/>
  <c r="AA447"/>
  <c r="AB447" s="1"/>
  <c r="W447"/>
  <c r="X447" s="1"/>
  <c r="AI446"/>
  <c r="AJ446" s="1"/>
  <c r="AE446"/>
  <c r="AF446" s="1"/>
  <c r="AA446"/>
  <c r="AB446" s="1"/>
  <c r="W446"/>
  <c r="X446" s="1"/>
  <c r="AI445"/>
  <c r="AJ445" s="1"/>
  <c r="AE445"/>
  <c r="AF445" s="1"/>
  <c r="AA445"/>
  <c r="AB445" s="1"/>
  <c r="W445"/>
  <c r="X445" s="1"/>
  <c r="AI444"/>
  <c r="AJ444" s="1"/>
  <c r="AE444"/>
  <c r="AF444" s="1"/>
  <c r="AA444"/>
  <c r="AB444" s="1"/>
  <c r="W444"/>
  <c r="X444" s="1"/>
  <c r="AI443"/>
  <c r="AJ443" s="1"/>
  <c r="AE443"/>
  <c r="AF443" s="1"/>
  <c r="AA443"/>
  <c r="AB443" s="1"/>
  <c r="W443"/>
  <c r="X443" s="1"/>
  <c r="AI442"/>
  <c r="AJ442" s="1"/>
  <c r="AE442"/>
  <c r="AF442" s="1"/>
  <c r="AA442"/>
  <c r="AB442" s="1"/>
  <c r="W442"/>
  <c r="X442" s="1"/>
  <c r="AI441"/>
  <c r="AJ441" s="1"/>
  <c r="AE441"/>
  <c r="AF441" s="1"/>
  <c r="AA441"/>
  <c r="AB441" s="1"/>
  <c r="W441"/>
  <c r="X441" s="1"/>
  <c r="AI440"/>
  <c r="AJ440" s="1"/>
  <c r="AE440"/>
  <c r="AF440" s="1"/>
  <c r="AA440"/>
  <c r="AB440" s="1"/>
  <c r="W440"/>
  <c r="X440" s="1"/>
  <c r="AI438"/>
  <c r="AJ438" s="1"/>
  <c r="AE438"/>
  <c r="AF438" s="1"/>
  <c r="AA438"/>
  <c r="AB438" s="1"/>
  <c r="W438"/>
  <c r="X438" s="1"/>
  <c r="AI437"/>
  <c r="AJ437" s="1"/>
  <c r="AE437"/>
  <c r="AF437" s="1"/>
  <c r="AA437"/>
  <c r="AB437" s="1"/>
  <c r="W437"/>
  <c r="X437" s="1"/>
  <c r="AI436"/>
  <c r="AJ436" s="1"/>
  <c r="AE436"/>
  <c r="AF436" s="1"/>
  <c r="AA436"/>
  <c r="AB436" s="1"/>
  <c r="W436"/>
  <c r="X436" s="1"/>
  <c r="T399"/>
  <c r="AJ434"/>
  <c r="AF434"/>
  <c r="AB434"/>
  <c r="X434"/>
  <c r="T434"/>
  <c r="P434"/>
  <c r="L434"/>
  <c r="H434"/>
  <c r="G434"/>
  <c r="C447"/>
  <c r="H447" s="1"/>
  <c r="T403"/>
  <c r="P403"/>
  <c r="L403"/>
  <c r="H403"/>
  <c r="H377"/>
  <c r="C361"/>
  <c r="E361" s="1"/>
  <c r="H437"/>
  <c r="H438"/>
  <c r="H440"/>
  <c r="H441"/>
  <c r="H442"/>
  <c r="H443"/>
  <c r="H444"/>
  <c r="H445"/>
  <c r="H446"/>
  <c r="H448"/>
  <c r="H449"/>
  <c r="O434"/>
  <c r="S449"/>
  <c r="T449" s="1"/>
  <c r="S437"/>
  <c r="S438"/>
  <c r="T438" s="1"/>
  <c r="S440"/>
  <c r="T440" s="1"/>
  <c r="S441"/>
  <c r="T441" s="1"/>
  <c r="S442"/>
  <c r="T442" s="1"/>
  <c r="S443"/>
  <c r="T443" s="1"/>
  <c r="S444"/>
  <c r="T444" s="1"/>
  <c r="S445"/>
  <c r="T445" s="1"/>
  <c r="S446"/>
  <c r="T446" s="1"/>
  <c r="S447"/>
  <c r="T447" s="1"/>
  <c r="S448"/>
  <c r="T448" s="1"/>
  <c r="O437"/>
  <c r="O438"/>
  <c r="P438" s="1"/>
  <c r="O440"/>
  <c r="P440" s="1"/>
  <c r="O441"/>
  <c r="P441" s="1"/>
  <c r="O442"/>
  <c r="P442" s="1"/>
  <c r="O443"/>
  <c r="P443" s="1"/>
  <c r="O444"/>
  <c r="P444" s="1"/>
  <c r="O445"/>
  <c r="P445" s="1"/>
  <c r="O446"/>
  <c r="P446" s="1"/>
  <c r="O447"/>
  <c r="P447" s="1"/>
  <c r="O448"/>
  <c r="P448" s="1"/>
  <c r="O449"/>
  <c r="P449" s="1"/>
  <c r="K437"/>
  <c r="K438"/>
  <c r="L438" s="1"/>
  <c r="K440"/>
  <c r="L440" s="1"/>
  <c r="K441"/>
  <c r="L441" s="1"/>
  <c r="K442"/>
  <c r="L442" s="1"/>
  <c r="K443"/>
  <c r="L443" s="1"/>
  <c r="K444"/>
  <c r="L444" s="1"/>
  <c r="K445"/>
  <c r="L445" s="1"/>
  <c r="K446"/>
  <c r="L446" s="1"/>
  <c r="K447"/>
  <c r="K448"/>
  <c r="L448" s="1"/>
  <c r="K449"/>
  <c r="L449" s="1"/>
  <c r="G437"/>
  <c r="G438"/>
  <c r="G440"/>
  <c r="G441"/>
  <c r="G442"/>
  <c r="G443"/>
  <c r="G444"/>
  <c r="G445"/>
  <c r="G446"/>
  <c r="G447"/>
  <c r="G448"/>
  <c r="G449"/>
  <c r="S436"/>
  <c r="T436" s="1"/>
  <c r="O436"/>
  <c r="P436" s="1"/>
  <c r="K436"/>
  <c r="L436" s="1"/>
  <c r="G436"/>
  <c r="H436" s="1"/>
  <c r="G418"/>
  <c r="G419"/>
  <c r="H419" s="1"/>
  <c r="G420"/>
  <c r="G421"/>
  <c r="H421" s="1"/>
  <c r="G422"/>
  <c r="H422" s="1"/>
  <c r="G424"/>
  <c r="H424" s="1"/>
  <c r="G425"/>
  <c r="H425" s="1"/>
  <c r="G426"/>
  <c r="H426" s="1"/>
  <c r="G427"/>
  <c r="H427" s="1"/>
  <c r="G428"/>
  <c r="H428" s="1"/>
  <c r="G429"/>
  <c r="H429" s="1"/>
  <c r="G430"/>
  <c r="H430" s="1"/>
  <c r="G431"/>
  <c r="H431" s="1"/>
  <c r="G432"/>
  <c r="G433"/>
  <c r="K418"/>
  <c r="K419"/>
  <c r="L419" s="1"/>
  <c r="K420"/>
  <c r="K421"/>
  <c r="L421" s="1"/>
  <c r="K422"/>
  <c r="L422" s="1"/>
  <c r="K424"/>
  <c r="L424" s="1"/>
  <c r="K425"/>
  <c r="L425" s="1"/>
  <c r="K426"/>
  <c r="L426" s="1"/>
  <c r="K427"/>
  <c r="L427" s="1"/>
  <c r="K428"/>
  <c r="L428" s="1"/>
  <c r="K429"/>
  <c r="L429" s="1"/>
  <c r="K430"/>
  <c r="L430" s="1"/>
  <c r="K431"/>
  <c r="L431" s="1"/>
  <c r="K432"/>
  <c r="K433"/>
  <c r="K434"/>
  <c r="O418"/>
  <c r="O419"/>
  <c r="P419" s="1"/>
  <c r="O420"/>
  <c r="O421"/>
  <c r="P421" s="1"/>
  <c r="O422"/>
  <c r="P422" s="1"/>
  <c r="O424"/>
  <c r="P424" s="1"/>
  <c r="O425"/>
  <c r="P425" s="1"/>
  <c r="O426"/>
  <c r="P426" s="1"/>
  <c r="O427"/>
  <c r="P427" s="1"/>
  <c r="O428"/>
  <c r="P428" s="1"/>
  <c r="O429"/>
  <c r="P429" s="1"/>
  <c r="O430"/>
  <c r="P430" s="1"/>
  <c r="O431"/>
  <c r="P431" s="1"/>
  <c r="O432"/>
  <c r="O433"/>
  <c r="S418"/>
  <c r="S419"/>
  <c r="T419" s="1"/>
  <c r="S420"/>
  <c r="S421"/>
  <c r="T421" s="1"/>
  <c r="S422"/>
  <c r="T422" s="1"/>
  <c r="S424"/>
  <c r="T424" s="1"/>
  <c r="S425"/>
  <c r="T425" s="1"/>
  <c r="S426"/>
  <c r="T426" s="1"/>
  <c r="S427"/>
  <c r="T427" s="1"/>
  <c r="S428"/>
  <c r="T428" s="1"/>
  <c r="S429"/>
  <c r="T429" s="1"/>
  <c r="S430"/>
  <c r="T430" s="1"/>
  <c r="S431"/>
  <c r="T431" s="1"/>
  <c r="S432"/>
  <c r="S433"/>
  <c r="S434"/>
  <c r="W418"/>
  <c r="W419"/>
  <c r="X419" s="1"/>
  <c r="W420"/>
  <c r="W421"/>
  <c r="X421" s="1"/>
  <c r="W422"/>
  <c r="X422" s="1"/>
  <c r="W424"/>
  <c r="X424" s="1"/>
  <c r="W425"/>
  <c r="X425" s="1"/>
  <c r="W426"/>
  <c r="X426" s="1"/>
  <c r="W427"/>
  <c r="X427" s="1"/>
  <c r="W428"/>
  <c r="X428" s="1"/>
  <c r="W429"/>
  <c r="X429" s="1"/>
  <c r="W430"/>
  <c r="X430" s="1"/>
  <c r="W431"/>
  <c r="X431" s="1"/>
  <c r="W432"/>
  <c r="W433"/>
  <c r="W434"/>
  <c r="AA434"/>
  <c r="AA418"/>
  <c r="AA419"/>
  <c r="AB419" s="1"/>
  <c r="AA420"/>
  <c r="AA421"/>
  <c r="AB421" s="1"/>
  <c r="AA422"/>
  <c r="AB422" s="1"/>
  <c r="AA424"/>
  <c r="AB424" s="1"/>
  <c r="AA425"/>
  <c r="AB425" s="1"/>
  <c r="AA426"/>
  <c r="AB426" s="1"/>
  <c r="AA427"/>
  <c r="AB427" s="1"/>
  <c r="AA428"/>
  <c r="AB428" s="1"/>
  <c r="AA429"/>
  <c r="AB429" s="1"/>
  <c r="AA430"/>
  <c r="AB430" s="1"/>
  <c r="AA431"/>
  <c r="AB431" s="1"/>
  <c r="AA432"/>
  <c r="AA433"/>
  <c r="AE418"/>
  <c r="AE419"/>
  <c r="AF419" s="1"/>
  <c r="AE420"/>
  <c r="AE421"/>
  <c r="AF421" s="1"/>
  <c r="AE422"/>
  <c r="AF422" s="1"/>
  <c r="AE424"/>
  <c r="AF424" s="1"/>
  <c r="AE425"/>
  <c r="AF425" s="1"/>
  <c r="AE426"/>
  <c r="AF426" s="1"/>
  <c r="AE427"/>
  <c r="AF427" s="1"/>
  <c r="AE428"/>
  <c r="AF428" s="1"/>
  <c r="AE429"/>
  <c r="AF429" s="1"/>
  <c r="AE430"/>
  <c r="AF430" s="1"/>
  <c r="AE431"/>
  <c r="AF431" s="1"/>
  <c r="AE432"/>
  <c r="AE433"/>
  <c r="AE434"/>
  <c r="AI418"/>
  <c r="AI419"/>
  <c r="AJ419" s="1"/>
  <c r="AI420"/>
  <c r="AI421"/>
  <c r="AJ421" s="1"/>
  <c r="AI422"/>
  <c r="AJ422" s="1"/>
  <c r="AI424"/>
  <c r="AJ424" s="1"/>
  <c r="AI425"/>
  <c r="AJ425" s="1"/>
  <c r="AI426"/>
  <c r="AJ426" s="1"/>
  <c r="AI427"/>
  <c r="AJ427" s="1"/>
  <c r="AI428"/>
  <c r="AJ428" s="1"/>
  <c r="AI429"/>
  <c r="AJ429" s="1"/>
  <c r="AI430"/>
  <c r="AJ430" s="1"/>
  <c r="AI431"/>
  <c r="AJ431" s="1"/>
  <c r="AI432"/>
  <c r="AI433"/>
  <c r="AI434"/>
  <c r="AI417"/>
  <c r="AJ417" s="1"/>
  <c r="AE417"/>
  <c r="AF417" s="1"/>
  <c r="AA417"/>
  <c r="AB417" s="1"/>
  <c r="W417"/>
  <c r="X417" s="1"/>
  <c r="S417"/>
  <c r="T417" s="1"/>
  <c r="O417"/>
  <c r="P417" s="1"/>
  <c r="K417"/>
  <c r="L417" s="1"/>
  <c r="G417"/>
  <c r="H417" s="1"/>
  <c r="G402"/>
  <c r="H402" s="1"/>
  <c r="G403"/>
  <c r="G404"/>
  <c r="G405"/>
  <c r="H405" s="1"/>
  <c r="G407"/>
  <c r="H407" s="1"/>
  <c r="G408"/>
  <c r="H408" s="1"/>
  <c r="G409"/>
  <c r="H409" s="1"/>
  <c r="G410"/>
  <c r="H410" s="1"/>
  <c r="G411"/>
  <c r="H411" s="1"/>
  <c r="G412"/>
  <c r="H412" s="1"/>
  <c r="G413"/>
  <c r="G414"/>
  <c r="G415"/>
  <c r="K402"/>
  <c r="L402" s="1"/>
  <c r="K403"/>
  <c r="K404"/>
  <c r="K405"/>
  <c r="L405" s="1"/>
  <c r="K407"/>
  <c r="L407" s="1"/>
  <c r="K408"/>
  <c r="L408" s="1"/>
  <c r="K409"/>
  <c r="L409" s="1"/>
  <c r="K410"/>
  <c r="L410" s="1"/>
  <c r="K411"/>
  <c r="L411" s="1"/>
  <c r="K412"/>
  <c r="L412" s="1"/>
  <c r="K413"/>
  <c r="K414"/>
  <c r="K415"/>
  <c r="O402"/>
  <c r="P402" s="1"/>
  <c r="O403"/>
  <c r="O404"/>
  <c r="O405"/>
  <c r="P405" s="1"/>
  <c r="O407"/>
  <c r="P407" s="1"/>
  <c r="O408"/>
  <c r="P408" s="1"/>
  <c r="O409"/>
  <c r="P409" s="1"/>
  <c r="O410"/>
  <c r="P410" s="1"/>
  <c r="O411"/>
  <c r="P411" s="1"/>
  <c r="O412"/>
  <c r="P412" s="1"/>
  <c r="O413"/>
  <c r="O414"/>
  <c r="O415"/>
  <c r="S402"/>
  <c r="T402" s="1"/>
  <c r="S403"/>
  <c r="S404"/>
  <c r="S405"/>
  <c r="T405" s="1"/>
  <c r="S407"/>
  <c r="T407" s="1"/>
  <c r="S408"/>
  <c r="T408" s="1"/>
  <c r="S409"/>
  <c r="T409" s="1"/>
  <c r="S410"/>
  <c r="T410" s="1"/>
  <c r="S411"/>
  <c r="T411" s="1"/>
  <c r="S412"/>
  <c r="T412" s="1"/>
  <c r="S413"/>
  <c r="S414"/>
  <c r="S415"/>
  <c r="S401"/>
  <c r="T401" s="1"/>
  <c r="O401"/>
  <c r="P401" s="1"/>
  <c r="K401"/>
  <c r="L401" s="1"/>
  <c r="G401"/>
  <c r="H401" s="1"/>
  <c r="O373"/>
  <c r="K373"/>
  <c r="O375"/>
  <c r="P375" s="1"/>
  <c r="O376"/>
  <c r="P376" s="1"/>
  <c r="O377"/>
  <c r="P377" s="1"/>
  <c r="O378"/>
  <c r="P378" s="1"/>
  <c r="O379"/>
  <c r="P379" s="1"/>
  <c r="O380"/>
  <c r="O381"/>
  <c r="P381" s="1"/>
  <c r="O383"/>
  <c r="O384"/>
  <c r="P384" s="1"/>
  <c r="O385"/>
  <c r="O387"/>
  <c r="P387" s="1"/>
  <c r="O388"/>
  <c r="P388" s="1"/>
  <c r="O389"/>
  <c r="P389" s="1"/>
  <c r="O390"/>
  <c r="P390" s="1"/>
  <c r="O391"/>
  <c r="P391" s="1"/>
  <c r="O392"/>
  <c r="P392" s="1"/>
  <c r="O393"/>
  <c r="O395"/>
  <c r="O396"/>
  <c r="O397"/>
  <c r="P397" s="1"/>
  <c r="O398"/>
  <c r="P398" s="1"/>
  <c r="O399"/>
  <c r="P399" s="1"/>
  <c r="K375"/>
  <c r="L375" s="1"/>
  <c r="K376"/>
  <c r="L376" s="1"/>
  <c r="K377"/>
  <c r="L377" s="1"/>
  <c r="K378"/>
  <c r="L378" s="1"/>
  <c r="K379"/>
  <c r="L379" s="1"/>
  <c r="K380"/>
  <c r="K381"/>
  <c r="L381" s="1"/>
  <c r="K383"/>
  <c r="K384"/>
  <c r="L384" s="1"/>
  <c r="K385"/>
  <c r="K387"/>
  <c r="L387" s="1"/>
  <c r="K388"/>
  <c r="L388" s="1"/>
  <c r="K389"/>
  <c r="L389" s="1"/>
  <c r="K390"/>
  <c r="L390" s="1"/>
  <c r="K391"/>
  <c r="L391" s="1"/>
  <c r="K392"/>
  <c r="L392" s="1"/>
  <c r="K393"/>
  <c r="K395"/>
  <c r="K396"/>
  <c r="K397"/>
  <c r="L397" s="1"/>
  <c r="K398"/>
  <c r="L398" s="1"/>
  <c r="K399"/>
  <c r="L399" s="1"/>
  <c r="G375"/>
  <c r="H375" s="1"/>
  <c r="G376"/>
  <c r="H376" s="1"/>
  <c r="G377"/>
  <c r="G378"/>
  <c r="H378" s="1"/>
  <c r="G379"/>
  <c r="H379" s="1"/>
  <c r="G380"/>
  <c r="G381"/>
  <c r="H381" s="1"/>
  <c r="G383"/>
  <c r="G384"/>
  <c r="H384" s="1"/>
  <c r="G385"/>
  <c r="G387"/>
  <c r="H387" s="1"/>
  <c r="G388"/>
  <c r="H388" s="1"/>
  <c r="G389"/>
  <c r="H389" s="1"/>
  <c r="G390"/>
  <c r="H390" s="1"/>
  <c r="G391"/>
  <c r="H391" s="1"/>
  <c r="G392"/>
  <c r="H392" s="1"/>
  <c r="G393"/>
  <c r="G395"/>
  <c r="G396"/>
  <c r="G397"/>
  <c r="H397" s="1"/>
  <c r="G398"/>
  <c r="H398" s="1"/>
  <c r="G399"/>
  <c r="H399" s="1"/>
  <c r="S375"/>
  <c r="T375" s="1"/>
  <c r="S376"/>
  <c r="T376" s="1"/>
  <c r="S377"/>
  <c r="T377" s="1"/>
  <c r="S378"/>
  <c r="T378" s="1"/>
  <c r="S379"/>
  <c r="T379" s="1"/>
  <c r="S380"/>
  <c r="S381"/>
  <c r="T381" s="1"/>
  <c r="S383"/>
  <c r="S384"/>
  <c r="T384" s="1"/>
  <c r="S385"/>
  <c r="S387"/>
  <c r="T387" s="1"/>
  <c r="S388"/>
  <c r="T388" s="1"/>
  <c r="S389"/>
  <c r="T389" s="1"/>
  <c r="S390"/>
  <c r="T390" s="1"/>
  <c r="S391"/>
  <c r="T391" s="1"/>
  <c r="S392"/>
  <c r="T392" s="1"/>
  <c r="S393"/>
  <c r="S395"/>
  <c r="S396"/>
  <c r="S397"/>
  <c r="T397" s="1"/>
  <c r="S398"/>
  <c r="T398" s="1"/>
  <c r="S399"/>
  <c r="S373"/>
  <c r="G373"/>
  <c r="S344"/>
  <c r="S345"/>
  <c r="T345" s="1"/>
  <c r="S346"/>
  <c r="S347"/>
  <c r="T347" s="1"/>
  <c r="S348"/>
  <c r="S349"/>
  <c r="T349" s="1"/>
  <c r="S351"/>
  <c r="T351" s="1"/>
  <c r="S352"/>
  <c r="S353"/>
  <c r="T353" s="1"/>
  <c r="S354"/>
  <c r="S355"/>
  <c r="S356"/>
  <c r="T356" s="1"/>
  <c r="S357"/>
  <c r="S358"/>
  <c r="S359"/>
  <c r="S361"/>
  <c r="S362"/>
  <c r="S364"/>
  <c r="S365"/>
  <c r="S366"/>
  <c r="T366" s="1"/>
  <c r="S367"/>
  <c r="T367" s="1"/>
  <c r="S369"/>
  <c r="S370"/>
  <c r="S371"/>
  <c r="T371" s="1"/>
  <c r="S343"/>
  <c r="O344"/>
  <c r="P344" s="1"/>
  <c r="O345"/>
  <c r="P345" s="1"/>
  <c r="O346"/>
  <c r="P346" s="1"/>
  <c r="O347"/>
  <c r="P347" s="1"/>
  <c r="O348"/>
  <c r="P348" s="1"/>
  <c r="O349"/>
  <c r="P349" s="1"/>
  <c r="O351"/>
  <c r="P351" s="1"/>
  <c r="O352"/>
  <c r="O353"/>
  <c r="P353" s="1"/>
  <c r="O354"/>
  <c r="O355"/>
  <c r="O356"/>
  <c r="P356" s="1"/>
  <c r="O357"/>
  <c r="O358"/>
  <c r="O359"/>
  <c r="O361"/>
  <c r="O362"/>
  <c r="O364"/>
  <c r="O365"/>
  <c r="O366"/>
  <c r="P366" s="1"/>
  <c r="O367"/>
  <c r="P367" s="1"/>
  <c r="O369"/>
  <c r="O370"/>
  <c r="O371"/>
  <c r="P371" s="1"/>
  <c r="O343"/>
  <c r="K344"/>
  <c r="L344" s="1"/>
  <c r="K345"/>
  <c r="L345" s="1"/>
  <c r="K346"/>
  <c r="L346" s="1"/>
  <c r="K347"/>
  <c r="L347" s="1"/>
  <c r="K348"/>
  <c r="L348" s="1"/>
  <c r="K349"/>
  <c r="L349" s="1"/>
  <c r="K351"/>
  <c r="L351" s="1"/>
  <c r="K352"/>
  <c r="K353"/>
  <c r="L353" s="1"/>
  <c r="K354"/>
  <c r="K355"/>
  <c r="K356"/>
  <c r="L356" s="1"/>
  <c r="K357"/>
  <c r="K358"/>
  <c r="K359"/>
  <c r="K361"/>
  <c r="K362"/>
  <c r="K364"/>
  <c r="K365"/>
  <c r="L365" s="1"/>
  <c r="K366"/>
  <c r="L366" s="1"/>
  <c r="K367"/>
  <c r="L367" s="1"/>
  <c r="K369"/>
  <c r="L369" s="1"/>
  <c r="K370"/>
  <c r="K371"/>
  <c r="L371" s="1"/>
  <c r="K343"/>
  <c r="G344"/>
  <c r="H344" s="1"/>
  <c r="G345"/>
  <c r="H345" s="1"/>
  <c r="G346"/>
  <c r="H346" s="1"/>
  <c r="G347"/>
  <c r="H347" s="1"/>
  <c r="G348"/>
  <c r="H348" s="1"/>
  <c r="G349"/>
  <c r="H349" s="1"/>
  <c r="G351"/>
  <c r="H351" s="1"/>
  <c r="G352"/>
  <c r="H352" s="1"/>
  <c r="G353"/>
  <c r="H353" s="1"/>
  <c r="G354"/>
  <c r="H354" s="1"/>
  <c r="G355"/>
  <c r="G356"/>
  <c r="H356" s="1"/>
  <c r="G357"/>
  <c r="G358"/>
  <c r="H358" s="1"/>
  <c r="G359"/>
  <c r="H359" s="1"/>
  <c r="G361"/>
  <c r="H361" s="1"/>
  <c r="G362"/>
  <c r="H362" s="1"/>
  <c r="G364"/>
  <c r="H364" s="1"/>
  <c r="G365"/>
  <c r="H365" s="1"/>
  <c r="G366"/>
  <c r="H366" s="1"/>
  <c r="G367"/>
  <c r="H367" s="1"/>
  <c r="G369"/>
  <c r="H369" s="1"/>
  <c r="G370"/>
  <c r="H370" s="1"/>
  <c r="G371"/>
  <c r="H371" s="1"/>
  <c r="G343"/>
  <c r="H343" s="1"/>
  <c r="F434"/>
  <c r="F403"/>
  <c r="F373"/>
  <c r="F349"/>
  <c r="E407"/>
  <c r="E438"/>
  <c r="F438" s="1"/>
  <c r="E440"/>
  <c r="E441"/>
  <c r="E442"/>
  <c r="E443"/>
  <c r="E444"/>
  <c r="E445"/>
  <c r="E446"/>
  <c r="E448"/>
  <c r="E449"/>
  <c r="E419"/>
  <c r="E420"/>
  <c r="E421"/>
  <c r="E422"/>
  <c r="E424"/>
  <c r="E425"/>
  <c r="E426"/>
  <c r="E427"/>
  <c r="E428"/>
  <c r="E429"/>
  <c r="E430"/>
  <c r="E431"/>
  <c r="E434"/>
  <c r="E402"/>
  <c r="E403"/>
  <c r="E404"/>
  <c r="E405"/>
  <c r="E408"/>
  <c r="E409"/>
  <c r="E410"/>
  <c r="E411"/>
  <c r="E412"/>
  <c r="E414"/>
  <c r="E375"/>
  <c r="E376"/>
  <c r="E378"/>
  <c r="E379"/>
  <c r="E380"/>
  <c r="E381"/>
  <c r="E384"/>
  <c r="E387"/>
  <c r="E388"/>
  <c r="E389"/>
  <c r="E390"/>
  <c r="E391"/>
  <c r="E392"/>
  <c r="E397"/>
  <c r="E398"/>
  <c r="E399"/>
  <c r="E436"/>
  <c r="E417"/>
  <c r="E401"/>
  <c r="E345"/>
  <c r="E346"/>
  <c r="E347"/>
  <c r="F347" s="1"/>
  <c r="E348"/>
  <c r="F348" s="1"/>
  <c r="E349"/>
  <c r="E351"/>
  <c r="F351" s="1"/>
  <c r="E353"/>
  <c r="F353" s="1"/>
  <c r="E356"/>
  <c r="E357"/>
  <c r="E366"/>
  <c r="E367"/>
  <c r="E370"/>
  <c r="E371"/>
  <c r="C437"/>
  <c r="E437" s="1"/>
  <c r="C433"/>
  <c r="E433" s="1"/>
  <c r="C420"/>
  <c r="C432"/>
  <c r="E432" s="1"/>
  <c r="C414"/>
  <c r="C413"/>
  <c r="E413" s="1"/>
  <c r="C404"/>
  <c r="C383"/>
  <c r="E383" s="1"/>
  <c r="C396"/>
  <c r="E396" s="1"/>
  <c r="C395"/>
  <c r="E395" s="1"/>
  <c r="C393"/>
  <c r="E393" s="1"/>
  <c r="C385"/>
  <c r="E385" s="1"/>
  <c r="C370"/>
  <c r="C369"/>
  <c r="E369" s="1"/>
  <c r="C380"/>
  <c r="C365"/>
  <c r="E365" s="1"/>
  <c r="C364"/>
  <c r="E364" s="1"/>
  <c r="C362"/>
  <c r="E362" s="1"/>
  <c r="C358"/>
  <c r="E358" s="1"/>
  <c r="C354"/>
  <c r="E354" s="1"/>
  <c r="C352"/>
  <c r="E352" s="1"/>
  <c r="F352" s="1"/>
  <c r="C346"/>
  <c r="C344"/>
  <c r="E344" s="1"/>
  <c r="C137"/>
  <c r="C418"/>
  <c r="E418" s="1"/>
  <c r="C415"/>
  <c r="E415" s="1"/>
  <c r="C359"/>
  <c r="E359" s="1"/>
  <c r="C357"/>
  <c r="C355"/>
  <c r="E355" s="1"/>
  <c r="C348"/>
  <c r="C343"/>
  <c r="E343" s="1"/>
  <c r="C7"/>
  <c r="L447" l="1"/>
  <c r="L361"/>
  <c r="L359"/>
  <c r="L357"/>
  <c r="L355"/>
  <c r="P343"/>
  <c r="P370"/>
  <c r="P364"/>
  <c r="P362"/>
  <c r="P358"/>
  <c r="P354"/>
  <c r="P352"/>
  <c r="T369"/>
  <c r="T365"/>
  <c r="T361"/>
  <c r="T359"/>
  <c r="T357"/>
  <c r="T355"/>
  <c r="T395"/>
  <c r="T393"/>
  <c r="T385"/>
  <c r="T383"/>
  <c r="H395"/>
  <c r="H393"/>
  <c r="H385"/>
  <c r="H383"/>
  <c r="L395"/>
  <c r="L393"/>
  <c r="L385"/>
  <c r="L383"/>
  <c r="P395"/>
  <c r="P393"/>
  <c r="P385"/>
  <c r="P383"/>
  <c r="T415"/>
  <c r="T413"/>
  <c r="P415"/>
  <c r="P413"/>
  <c r="L415"/>
  <c r="L413"/>
  <c r="H415"/>
  <c r="H413"/>
  <c r="AJ432"/>
  <c r="AJ420"/>
  <c r="AJ418"/>
  <c r="AF433"/>
  <c r="AB433"/>
  <c r="X433"/>
  <c r="T432"/>
  <c r="T420"/>
  <c r="T418"/>
  <c r="P432"/>
  <c r="P420"/>
  <c r="P418"/>
  <c r="L433"/>
  <c r="H432"/>
  <c r="H420"/>
  <c r="H418"/>
  <c r="L437"/>
  <c r="H357"/>
  <c r="H355"/>
  <c r="L343"/>
  <c r="L370"/>
  <c r="L364"/>
  <c r="L362"/>
  <c r="L358"/>
  <c r="L354"/>
  <c r="L352"/>
  <c r="P369"/>
  <c r="P365"/>
  <c r="P361"/>
  <c r="P359"/>
  <c r="P357"/>
  <c r="P355"/>
  <c r="T343"/>
  <c r="T370"/>
  <c r="T364"/>
  <c r="T362"/>
  <c r="T358"/>
  <c r="T354"/>
  <c r="T352"/>
  <c r="T348"/>
  <c r="T346"/>
  <c r="T344"/>
  <c r="T396"/>
  <c r="T380"/>
  <c r="H396"/>
  <c r="H380"/>
  <c r="L396"/>
  <c r="L380"/>
  <c r="P396"/>
  <c r="P380"/>
  <c r="T414"/>
  <c r="T404"/>
  <c r="P414"/>
  <c r="P404"/>
  <c r="L414"/>
  <c r="L404"/>
  <c r="H414"/>
  <c r="H404"/>
  <c r="AJ433"/>
  <c r="AF432"/>
  <c r="AF420"/>
  <c r="AF418"/>
  <c r="AB432"/>
  <c r="AB420"/>
  <c r="AB418"/>
  <c r="X432"/>
  <c r="X420"/>
  <c r="X418"/>
  <c r="T433"/>
  <c r="P433"/>
  <c r="L432"/>
  <c r="L420"/>
  <c r="L418"/>
  <c r="H433"/>
  <c r="P437"/>
  <c r="T437"/>
  <c r="S53"/>
  <c r="T53" s="1"/>
  <c r="S54"/>
  <c r="S55"/>
  <c r="T55" s="1"/>
  <c r="S56"/>
  <c r="S57"/>
  <c r="T57" s="1"/>
  <c r="S58"/>
  <c r="S60"/>
  <c r="T60" s="1"/>
  <c r="S61"/>
  <c r="S63"/>
  <c r="S64"/>
  <c r="S51"/>
  <c r="T51" s="1"/>
  <c r="S50"/>
  <c r="S48"/>
  <c r="S47"/>
  <c r="S46"/>
  <c r="AI77"/>
  <c r="AJ77" s="1"/>
  <c r="AE77"/>
  <c r="AF77" s="1"/>
  <c r="AA77"/>
  <c r="AB77" s="1"/>
  <c r="W77"/>
  <c r="X77" s="1"/>
  <c r="AI76"/>
  <c r="AJ76" s="1"/>
  <c r="AE76"/>
  <c r="AF76" s="1"/>
  <c r="AA76"/>
  <c r="AB76" s="1"/>
  <c r="W76"/>
  <c r="X76" s="1"/>
  <c r="AI75"/>
  <c r="AJ75" s="1"/>
  <c r="AE75"/>
  <c r="AF75" s="1"/>
  <c r="AA75"/>
  <c r="AB75" s="1"/>
  <c r="W75"/>
  <c r="X75" s="1"/>
  <c r="AI74"/>
  <c r="C74"/>
  <c r="AE74"/>
  <c r="AA74"/>
  <c r="AB74" s="1"/>
  <c r="W74"/>
  <c r="AI72"/>
  <c r="AJ72" s="1"/>
  <c r="AE72"/>
  <c r="AF72" s="1"/>
  <c r="AA72"/>
  <c r="AB72" s="1"/>
  <c r="W72"/>
  <c r="X72" s="1"/>
  <c r="AI71"/>
  <c r="C71"/>
  <c r="AE71"/>
  <c r="AA71"/>
  <c r="AB71" s="1"/>
  <c r="W71"/>
  <c r="AI69"/>
  <c r="AJ69" s="1"/>
  <c r="AE69"/>
  <c r="AF69" s="1"/>
  <c r="AA69"/>
  <c r="AB69" s="1"/>
  <c r="W69"/>
  <c r="X69" s="1"/>
  <c r="AI68"/>
  <c r="AJ68" s="1"/>
  <c r="AE68"/>
  <c r="AF68" s="1"/>
  <c r="AA68"/>
  <c r="AB68" s="1"/>
  <c r="W68"/>
  <c r="X68" s="1"/>
  <c r="AI67"/>
  <c r="C67"/>
  <c r="AE67"/>
  <c r="AA67"/>
  <c r="AB67" s="1"/>
  <c r="W67"/>
  <c r="AI240"/>
  <c r="AJ240" s="1"/>
  <c r="AE240"/>
  <c r="AF240" s="1"/>
  <c r="AA240"/>
  <c r="AB240" s="1"/>
  <c r="W240"/>
  <c r="X240" s="1"/>
  <c r="AI239"/>
  <c r="C239"/>
  <c r="AE239"/>
  <c r="AA239"/>
  <c r="AB239" s="1"/>
  <c r="W239"/>
  <c r="AI238"/>
  <c r="C238"/>
  <c r="AE238"/>
  <c r="AA238"/>
  <c r="AB238" s="1"/>
  <c r="W238"/>
  <c r="AI236"/>
  <c r="C236"/>
  <c r="AE236"/>
  <c r="AA236"/>
  <c r="AB236" s="1"/>
  <c r="W236"/>
  <c r="AI235"/>
  <c r="C235"/>
  <c r="AE235"/>
  <c r="AA235"/>
  <c r="AB235" s="1"/>
  <c r="W235"/>
  <c r="AI233"/>
  <c r="AJ233" s="1"/>
  <c r="AE233"/>
  <c r="AF233" s="1"/>
  <c r="AA233"/>
  <c r="AB233" s="1"/>
  <c r="W233"/>
  <c r="X233" s="1"/>
  <c r="AI232"/>
  <c r="AJ232" s="1"/>
  <c r="AE232"/>
  <c r="AF232" s="1"/>
  <c r="AA232"/>
  <c r="AB232" s="1"/>
  <c r="W232"/>
  <c r="X232" s="1"/>
  <c r="AI231"/>
  <c r="C231"/>
  <c r="AE231"/>
  <c r="AA231"/>
  <c r="AB231" s="1"/>
  <c r="W231"/>
  <c r="AI230"/>
  <c r="C230"/>
  <c r="E230" s="1"/>
  <c r="AE230"/>
  <c r="AA230"/>
  <c r="AB230" s="1"/>
  <c r="W230"/>
  <c r="AI229"/>
  <c r="C229"/>
  <c r="AE229"/>
  <c r="AA229"/>
  <c r="AB229" s="1"/>
  <c r="W229"/>
  <c r="AI228"/>
  <c r="C228"/>
  <c r="AE228"/>
  <c r="AA228"/>
  <c r="AB228" s="1"/>
  <c r="W228"/>
  <c r="AI226"/>
  <c r="AJ226" s="1"/>
  <c r="AE226"/>
  <c r="AF226" s="1"/>
  <c r="AA226"/>
  <c r="AB226" s="1"/>
  <c r="W226"/>
  <c r="X226" s="1"/>
  <c r="AI225"/>
  <c r="AJ225" s="1"/>
  <c r="AE225"/>
  <c r="AF225" s="1"/>
  <c r="AA225"/>
  <c r="AB225" s="1"/>
  <c r="W225"/>
  <c r="X225" s="1"/>
  <c r="AI224"/>
  <c r="C224"/>
  <c r="AE224"/>
  <c r="AA224"/>
  <c r="AB224" s="1"/>
  <c r="W224"/>
  <c r="AI223"/>
  <c r="C223"/>
  <c r="AE223"/>
  <c r="AA223"/>
  <c r="AB223" s="1"/>
  <c r="W223"/>
  <c r="AI221"/>
  <c r="C221"/>
  <c r="AE221"/>
  <c r="AA221"/>
  <c r="AB221" s="1"/>
  <c r="W221"/>
  <c r="AI220"/>
  <c r="C220"/>
  <c r="AE220"/>
  <c r="AA220"/>
  <c r="AB220" s="1"/>
  <c r="W220"/>
  <c r="AI219"/>
  <c r="C219"/>
  <c r="AE219"/>
  <c r="AA219"/>
  <c r="AB219" s="1"/>
  <c r="W219"/>
  <c r="AI218"/>
  <c r="C218"/>
  <c r="AE218"/>
  <c r="AA218"/>
  <c r="AB218" s="1"/>
  <c r="W218"/>
  <c r="AI217"/>
  <c r="C217"/>
  <c r="AE217"/>
  <c r="AA217"/>
  <c r="AB217" s="1"/>
  <c r="W217"/>
  <c r="AI215"/>
  <c r="AJ215" s="1"/>
  <c r="AE215"/>
  <c r="AF215" s="1"/>
  <c r="AA215"/>
  <c r="AB215" s="1"/>
  <c r="W215"/>
  <c r="X215" s="1"/>
  <c r="AI214"/>
  <c r="AJ214" s="1"/>
  <c r="AE214"/>
  <c r="AF214" s="1"/>
  <c r="AA214"/>
  <c r="AB214" s="1"/>
  <c r="W214"/>
  <c r="X214" s="1"/>
  <c r="AI213"/>
  <c r="AJ213" s="1"/>
  <c r="AE213"/>
  <c r="AF213" s="1"/>
  <c r="AA213"/>
  <c r="AB213" s="1"/>
  <c r="W213"/>
  <c r="X213" s="1"/>
  <c r="AI212"/>
  <c r="C212"/>
  <c r="AE212"/>
  <c r="AA212"/>
  <c r="AB212" s="1"/>
  <c r="W212"/>
  <c r="AI211"/>
  <c r="C211"/>
  <c r="AE211"/>
  <c r="AA211"/>
  <c r="AB211" s="1"/>
  <c r="W211"/>
  <c r="AI209"/>
  <c r="AJ209" s="1"/>
  <c r="AE209"/>
  <c r="AF209" s="1"/>
  <c r="AA209"/>
  <c r="AB209" s="1"/>
  <c r="W209"/>
  <c r="X209" s="1"/>
  <c r="AI208"/>
  <c r="AJ208" s="1"/>
  <c r="AE208"/>
  <c r="AF208" s="1"/>
  <c r="AA208"/>
  <c r="AB208" s="1"/>
  <c r="W208"/>
  <c r="X208" s="1"/>
  <c r="AI207"/>
  <c r="AJ207" s="1"/>
  <c r="AE207"/>
  <c r="AF207" s="1"/>
  <c r="AA207"/>
  <c r="AB207" s="1"/>
  <c r="W207"/>
  <c r="X207" s="1"/>
  <c r="AI206"/>
  <c r="AJ206" s="1"/>
  <c r="AE206"/>
  <c r="AF206" s="1"/>
  <c r="AA206"/>
  <c r="AB206" s="1"/>
  <c r="W206"/>
  <c r="X206" s="1"/>
  <c r="AI205"/>
  <c r="AJ205" s="1"/>
  <c r="AE205"/>
  <c r="AF205" s="1"/>
  <c r="AA205"/>
  <c r="AB205" s="1"/>
  <c r="W205"/>
  <c r="X205" s="1"/>
  <c r="AI204"/>
  <c r="AJ204" s="1"/>
  <c r="AE204"/>
  <c r="AF204" s="1"/>
  <c r="AA204"/>
  <c r="AB204" s="1"/>
  <c r="W204"/>
  <c r="X204" s="1"/>
  <c r="AI203"/>
  <c r="AJ203" s="1"/>
  <c r="AE203"/>
  <c r="AF203" s="1"/>
  <c r="AA203"/>
  <c r="AB203" s="1"/>
  <c r="W203"/>
  <c r="X203" s="1"/>
  <c r="AI202"/>
  <c r="AJ202" s="1"/>
  <c r="AE202"/>
  <c r="AF202" s="1"/>
  <c r="AA202"/>
  <c r="AB202" s="1"/>
  <c r="W202"/>
  <c r="X202" s="1"/>
  <c r="AI201"/>
  <c r="AJ201" s="1"/>
  <c r="AE201"/>
  <c r="AF201" s="1"/>
  <c r="AA201"/>
  <c r="AB201" s="1"/>
  <c r="W201"/>
  <c r="X201" s="1"/>
  <c r="AI200"/>
  <c r="AJ200" s="1"/>
  <c r="AE200"/>
  <c r="AF200" s="1"/>
  <c r="AA200"/>
  <c r="AB200" s="1"/>
  <c r="W200"/>
  <c r="X200" s="1"/>
  <c r="AI199"/>
  <c r="AJ199" s="1"/>
  <c r="AE199"/>
  <c r="AF199" s="1"/>
  <c r="AA199"/>
  <c r="AB199" s="1"/>
  <c r="W199"/>
  <c r="X199" s="1"/>
  <c r="AI198"/>
  <c r="AJ198" s="1"/>
  <c r="AE198"/>
  <c r="AF198" s="1"/>
  <c r="AA198"/>
  <c r="AB198" s="1"/>
  <c r="W198"/>
  <c r="X198" s="1"/>
  <c r="AI197"/>
  <c r="AJ197" s="1"/>
  <c r="AE197"/>
  <c r="AF197" s="1"/>
  <c r="AA197"/>
  <c r="AB197" s="1"/>
  <c r="W197"/>
  <c r="X197" s="1"/>
  <c r="AI196"/>
  <c r="AJ196" s="1"/>
  <c r="AE196"/>
  <c r="AF196" s="1"/>
  <c r="AA196"/>
  <c r="AB196" s="1"/>
  <c r="W196"/>
  <c r="X196" s="1"/>
  <c r="AI195"/>
  <c r="C195"/>
  <c r="AE195"/>
  <c r="AA195"/>
  <c r="AB195" s="1"/>
  <c r="W195"/>
  <c r="AI194"/>
  <c r="C194"/>
  <c r="AE194"/>
  <c r="AA194"/>
  <c r="AB194" s="1"/>
  <c r="W194"/>
  <c r="AI193"/>
  <c r="C193"/>
  <c r="AE193"/>
  <c r="AA193"/>
  <c r="AB193" s="1"/>
  <c r="W193"/>
  <c r="AI192"/>
  <c r="AJ192" s="1"/>
  <c r="AE192"/>
  <c r="AF192" s="1"/>
  <c r="AA192"/>
  <c r="AB192" s="1"/>
  <c r="W192"/>
  <c r="X192" s="1"/>
  <c r="AI339"/>
  <c r="C339"/>
  <c r="AE339"/>
  <c r="AA339"/>
  <c r="AB339" s="1"/>
  <c r="W339"/>
  <c r="AI338"/>
  <c r="C338"/>
  <c r="AE338"/>
  <c r="AA338"/>
  <c r="AB338" s="1"/>
  <c r="W338"/>
  <c r="AI337"/>
  <c r="C337"/>
  <c r="AE337"/>
  <c r="AA337"/>
  <c r="AB337" s="1"/>
  <c r="W337"/>
  <c r="AI336"/>
  <c r="C336"/>
  <c r="AE336"/>
  <c r="AA336"/>
  <c r="AB336" s="1"/>
  <c r="W336"/>
  <c r="AI335"/>
  <c r="C335"/>
  <c r="AE335"/>
  <c r="AA335"/>
  <c r="AB335" s="1"/>
  <c r="W335"/>
  <c r="AI333"/>
  <c r="AJ333" s="1"/>
  <c r="AE333"/>
  <c r="AF333" s="1"/>
  <c r="AA333"/>
  <c r="AB333" s="1"/>
  <c r="W333"/>
  <c r="X333" s="1"/>
  <c r="AI332"/>
  <c r="AJ332" s="1"/>
  <c r="AE332"/>
  <c r="AF332" s="1"/>
  <c r="AA332"/>
  <c r="AB332" s="1"/>
  <c r="W332"/>
  <c r="X332" s="1"/>
  <c r="AI331"/>
  <c r="C331"/>
  <c r="AE331"/>
  <c r="AA331"/>
  <c r="AB331" s="1"/>
  <c r="W331"/>
  <c r="AI330"/>
  <c r="C330"/>
  <c r="AE330"/>
  <c r="AA330"/>
  <c r="AB330" s="1"/>
  <c r="W330"/>
  <c r="AI328"/>
  <c r="AJ328" s="1"/>
  <c r="AE328"/>
  <c r="AF328" s="1"/>
  <c r="AA328"/>
  <c r="AB328" s="1"/>
  <c r="W328"/>
  <c r="X328" s="1"/>
  <c r="AI327"/>
  <c r="AJ327" s="1"/>
  <c r="AE327"/>
  <c r="AF327" s="1"/>
  <c r="AA327"/>
  <c r="AB327" s="1"/>
  <c r="W327"/>
  <c r="X327" s="1"/>
  <c r="AI326"/>
  <c r="C326"/>
  <c r="AE326"/>
  <c r="AA326"/>
  <c r="AB326" s="1"/>
  <c r="W326"/>
  <c r="AI325"/>
  <c r="C325"/>
  <c r="AE325"/>
  <c r="AA325"/>
  <c r="AB325" s="1"/>
  <c r="W325"/>
  <c r="AI324"/>
  <c r="C324"/>
  <c r="AE324"/>
  <c r="AA324"/>
  <c r="AB324" s="1"/>
  <c r="W324"/>
  <c r="AI322"/>
  <c r="AJ322" s="1"/>
  <c r="AE322"/>
  <c r="AF322" s="1"/>
  <c r="AA322"/>
  <c r="AB322" s="1"/>
  <c r="W322"/>
  <c r="X322" s="1"/>
  <c r="AI321"/>
  <c r="AJ321" s="1"/>
  <c r="AE321"/>
  <c r="AF321" s="1"/>
  <c r="AA321"/>
  <c r="AB321" s="1"/>
  <c r="W321"/>
  <c r="X321" s="1"/>
  <c r="AI320"/>
  <c r="AJ320" s="1"/>
  <c r="AE320"/>
  <c r="AF320" s="1"/>
  <c r="AA320"/>
  <c r="AB320" s="1"/>
  <c r="W320"/>
  <c r="X320" s="1"/>
  <c r="AI319"/>
  <c r="C319"/>
  <c r="AE319"/>
  <c r="AA319"/>
  <c r="AB319" s="1"/>
  <c r="W319"/>
  <c r="AI318"/>
  <c r="C318"/>
  <c r="AE318"/>
  <c r="AA318"/>
  <c r="AB318" s="1"/>
  <c r="W318"/>
  <c r="AI316"/>
  <c r="AJ316" s="1"/>
  <c r="AE316"/>
  <c r="AF316" s="1"/>
  <c r="AA316"/>
  <c r="AB316" s="1"/>
  <c r="W316"/>
  <c r="X316" s="1"/>
  <c r="K314"/>
  <c r="L314" s="1"/>
  <c r="G314"/>
  <c r="H314" s="1"/>
  <c r="G176"/>
  <c r="H176" s="1"/>
  <c r="G318"/>
  <c r="K318"/>
  <c r="L318" s="1"/>
  <c r="O318"/>
  <c r="S318"/>
  <c r="T318" s="1"/>
  <c r="G319"/>
  <c r="K319"/>
  <c r="O319"/>
  <c r="S319"/>
  <c r="G320"/>
  <c r="H320" s="1"/>
  <c r="K320"/>
  <c r="L320" s="1"/>
  <c r="O320"/>
  <c r="P320" s="1"/>
  <c r="S320"/>
  <c r="T320" s="1"/>
  <c r="G321"/>
  <c r="H321" s="1"/>
  <c r="K321"/>
  <c r="L321" s="1"/>
  <c r="O321"/>
  <c r="P321" s="1"/>
  <c r="S321"/>
  <c r="T321" s="1"/>
  <c r="G322"/>
  <c r="H322" s="1"/>
  <c r="K322"/>
  <c r="L322" s="1"/>
  <c r="O322"/>
  <c r="P322" s="1"/>
  <c r="S322"/>
  <c r="T322" s="1"/>
  <c r="G324"/>
  <c r="K324"/>
  <c r="O324"/>
  <c r="S324"/>
  <c r="T324" s="1"/>
  <c r="G325"/>
  <c r="K325"/>
  <c r="O325"/>
  <c r="S325"/>
  <c r="G326"/>
  <c r="K326"/>
  <c r="L326" s="1"/>
  <c r="O326"/>
  <c r="S326"/>
  <c r="T326" s="1"/>
  <c r="G327"/>
  <c r="H327" s="1"/>
  <c r="K327"/>
  <c r="L327" s="1"/>
  <c r="O327"/>
  <c r="P327" s="1"/>
  <c r="S327"/>
  <c r="T327" s="1"/>
  <c r="G328"/>
  <c r="H328" s="1"/>
  <c r="K328"/>
  <c r="L328" s="1"/>
  <c r="O328"/>
  <c r="P328" s="1"/>
  <c r="S328"/>
  <c r="T328" s="1"/>
  <c r="G330"/>
  <c r="K330"/>
  <c r="O330"/>
  <c r="S330"/>
  <c r="G331"/>
  <c r="K331"/>
  <c r="L331" s="1"/>
  <c r="O331"/>
  <c r="S331"/>
  <c r="T331" s="1"/>
  <c r="G332"/>
  <c r="H332" s="1"/>
  <c r="K332"/>
  <c r="L332" s="1"/>
  <c r="O332"/>
  <c r="P332" s="1"/>
  <c r="S332"/>
  <c r="T332" s="1"/>
  <c r="G333"/>
  <c r="H333" s="1"/>
  <c r="K333"/>
  <c r="L333" s="1"/>
  <c r="O333"/>
  <c r="P333" s="1"/>
  <c r="S333"/>
  <c r="T333" s="1"/>
  <c r="G335"/>
  <c r="K335"/>
  <c r="O335"/>
  <c r="S335"/>
  <c r="G336"/>
  <c r="K336"/>
  <c r="L336" s="1"/>
  <c r="O336"/>
  <c r="S336"/>
  <c r="T336" s="1"/>
  <c r="G337"/>
  <c r="K337"/>
  <c r="O337"/>
  <c r="S337"/>
  <c r="G338"/>
  <c r="K338"/>
  <c r="L338" s="1"/>
  <c r="O338"/>
  <c r="S338"/>
  <c r="T338" s="1"/>
  <c r="G339"/>
  <c r="H339" s="1"/>
  <c r="K339"/>
  <c r="O339"/>
  <c r="S339"/>
  <c r="K316"/>
  <c r="L316" s="1"/>
  <c r="O316"/>
  <c r="P316" s="1"/>
  <c r="S316"/>
  <c r="T316" s="1"/>
  <c r="G300"/>
  <c r="H300" s="1"/>
  <c r="K300"/>
  <c r="L300" s="1"/>
  <c r="O300"/>
  <c r="P300" s="1"/>
  <c r="S300"/>
  <c r="T300" s="1"/>
  <c r="W300"/>
  <c r="X300" s="1"/>
  <c r="AA300"/>
  <c r="AB300" s="1"/>
  <c r="AE300"/>
  <c r="AF300" s="1"/>
  <c r="AI300"/>
  <c r="AJ300" s="1"/>
  <c r="G301"/>
  <c r="H301" s="1"/>
  <c r="K301"/>
  <c r="L301" s="1"/>
  <c r="O301"/>
  <c r="P301" s="1"/>
  <c r="S301"/>
  <c r="T301" s="1"/>
  <c r="W301"/>
  <c r="X301" s="1"/>
  <c r="AA301"/>
  <c r="AB301" s="1"/>
  <c r="AE301"/>
  <c r="AF301" s="1"/>
  <c r="AI301"/>
  <c r="AJ301" s="1"/>
  <c r="G302"/>
  <c r="H302" s="1"/>
  <c r="K302"/>
  <c r="L302" s="1"/>
  <c r="O302"/>
  <c r="P302" s="1"/>
  <c r="S302"/>
  <c r="T302" s="1"/>
  <c r="W302"/>
  <c r="X302" s="1"/>
  <c r="AA302"/>
  <c r="AB302" s="1"/>
  <c r="AE302"/>
  <c r="AF302" s="1"/>
  <c r="AI302"/>
  <c r="AJ302" s="1"/>
  <c r="G304"/>
  <c r="K304"/>
  <c r="O304"/>
  <c r="S304"/>
  <c r="W304"/>
  <c r="AA304"/>
  <c r="AE304"/>
  <c r="AI304"/>
  <c r="G305"/>
  <c r="H305" s="1"/>
  <c r="K305"/>
  <c r="L305" s="1"/>
  <c r="O305"/>
  <c r="P305" s="1"/>
  <c r="S305"/>
  <c r="T305" s="1"/>
  <c r="W305"/>
  <c r="X305" s="1"/>
  <c r="AA305"/>
  <c r="AB305" s="1"/>
  <c r="AE305"/>
  <c r="AF305" s="1"/>
  <c r="AI305"/>
  <c r="AJ305" s="1"/>
  <c r="G306"/>
  <c r="H306" s="1"/>
  <c r="K306"/>
  <c r="L306" s="1"/>
  <c r="O306"/>
  <c r="P306" s="1"/>
  <c r="S306"/>
  <c r="T306" s="1"/>
  <c r="W306"/>
  <c r="X306" s="1"/>
  <c r="AA306"/>
  <c r="AB306" s="1"/>
  <c r="AE306"/>
  <c r="AF306" s="1"/>
  <c r="AI306"/>
  <c r="AJ306" s="1"/>
  <c r="G307"/>
  <c r="H307" s="1"/>
  <c r="K307"/>
  <c r="L307" s="1"/>
  <c r="O307"/>
  <c r="P307" s="1"/>
  <c r="S307"/>
  <c r="T307" s="1"/>
  <c r="W307"/>
  <c r="X307" s="1"/>
  <c r="AA307"/>
  <c r="AB307" s="1"/>
  <c r="AE307"/>
  <c r="AF307" s="1"/>
  <c r="AI307"/>
  <c r="AJ307" s="1"/>
  <c r="G309"/>
  <c r="K309"/>
  <c r="O309"/>
  <c r="S309"/>
  <c r="W309"/>
  <c r="AA309"/>
  <c r="AE309"/>
  <c r="AI309"/>
  <c r="G310"/>
  <c r="H310" s="1"/>
  <c r="K310"/>
  <c r="L310" s="1"/>
  <c r="O310"/>
  <c r="P310" s="1"/>
  <c r="S310"/>
  <c r="T310" s="1"/>
  <c r="W310"/>
  <c r="X310" s="1"/>
  <c r="AA310"/>
  <c r="AB310" s="1"/>
  <c r="AE310"/>
  <c r="AF310" s="1"/>
  <c r="AI310"/>
  <c r="AJ310" s="1"/>
  <c r="G311"/>
  <c r="H311" s="1"/>
  <c r="K311"/>
  <c r="L311" s="1"/>
  <c r="O311"/>
  <c r="P311" s="1"/>
  <c r="S311"/>
  <c r="T311" s="1"/>
  <c r="W311"/>
  <c r="X311" s="1"/>
  <c r="AA311"/>
  <c r="AB311" s="1"/>
  <c r="AE311"/>
  <c r="AF311" s="1"/>
  <c r="AI311"/>
  <c r="AJ311" s="1"/>
  <c r="G312"/>
  <c r="H312" s="1"/>
  <c r="K312"/>
  <c r="L312" s="1"/>
  <c r="O312"/>
  <c r="P312" s="1"/>
  <c r="S312"/>
  <c r="T312" s="1"/>
  <c r="W312"/>
  <c r="X312" s="1"/>
  <c r="AA312"/>
  <c r="AB312" s="1"/>
  <c r="AE312"/>
  <c r="AF312" s="1"/>
  <c r="AI312"/>
  <c r="AJ312" s="1"/>
  <c r="G313"/>
  <c r="K313"/>
  <c r="O313"/>
  <c r="S313"/>
  <c r="W313"/>
  <c r="AA313"/>
  <c r="AE313"/>
  <c r="AI313"/>
  <c r="O314"/>
  <c r="P314" s="1"/>
  <c r="S314"/>
  <c r="T314" s="1"/>
  <c r="W314"/>
  <c r="X314" s="1"/>
  <c r="AA314"/>
  <c r="AB314" s="1"/>
  <c r="AE314"/>
  <c r="AF314" s="1"/>
  <c r="AI314"/>
  <c r="AJ314" s="1"/>
  <c r="AA299"/>
  <c r="AE299"/>
  <c r="AI299"/>
  <c r="S299"/>
  <c r="K299"/>
  <c r="O299"/>
  <c r="G281"/>
  <c r="H281" s="1"/>
  <c r="K281"/>
  <c r="L281" s="1"/>
  <c r="O281"/>
  <c r="P281" s="1"/>
  <c r="S281"/>
  <c r="T281" s="1"/>
  <c r="G283"/>
  <c r="K283"/>
  <c r="O283"/>
  <c r="S283"/>
  <c r="G284"/>
  <c r="K284"/>
  <c r="O284"/>
  <c r="S284"/>
  <c r="G285"/>
  <c r="H285" s="1"/>
  <c r="K285"/>
  <c r="L285" s="1"/>
  <c r="O285"/>
  <c r="P285" s="1"/>
  <c r="S285"/>
  <c r="T285" s="1"/>
  <c r="G286"/>
  <c r="K286"/>
  <c r="O286"/>
  <c r="S286"/>
  <c r="G288"/>
  <c r="K288"/>
  <c r="O288"/>
  <c r="S288"/>
  <c r="G289"/>
  <c r="K289"/>
  <c r="O289"/>
  <c r="S289"/>
  <c r="G290"/>
  <c r="H290" s="1"/>
  <c r="K290"/>
  <c r="L290" s="1"/>
  <c r="O290"/>
  <c r="P290" s="1"/>
  <c r="S290"/>
  <c r="T290" s="1"/>
  <c r="G291"/>
  <c r="H291" s="1"/>
  <c r="K291"/>
  <c r="L291" s="1"/>
  <c r="O291"/>
  <c r="P291" s="1"/>
  <c r="S291"/>
  <c r="T291" s="1"/>
  <c r="G292"/>
  <c r="H292" s="1"/>
  <c r="K292"/>
  <c r="L292" s="1"/>
  <c r="O292"/>
  <c r="P292" s="1"/>
  <c r="S292"/>
  <c r="T292" s="1"/>
  <c r="G294"/>
  <c r="K294"/>
  <c r="O294"/>
  <c r="S294"/>
  <c r="G295"/>
  <c r="H295" s="1"/>
  <c r="K295"/>
  <c r="L295" s="1"/>
  <c r="O295"/>
  <c r="P295" s="1"/>
  <c r="S295"/>
  <c r="T295" s="1"/>
  <c r="G296"/>
  <c r="H296" s="1"/>
  <c r="K296"/>
  <c r="L296" s="1"/>
  <c r="O296"/>
  <c r="P296" s="1"/>
  <c r="S296"/>
  <c r="T296" s="1"/>
  <c r="K280"/>
  <c r="O280"/>
  <c r="S280"/>
  <c r="G263"/>
  <c r="H263" s="1"/>
  <c r="K263"/>
  <c r="L263" s="1"/>
  <c r="O263"/>
  <c r="P263" s="1"/>
  <c r="S263"/>
  <c r="T263" s="1"/>
  <c r="G264"/>
  <c r="H264" s="1"/>
  <c r="K264"/>
  <c r="L264" s="1"/>
  <c r="O264"/>
  <c r="P264" s="1"/>
  <c r="S264"/>
  <c r="T264" s="1"/>
  <c r="G265"/>
  <c r="H265" s="1"/>
  <c r="K265"/>
  <c r="L265" s="1"/>
  <c r="O265"/>
  <c r="P265" s="1"/>
  <c r="S265"/>
  <c r="T265" s="1"/>
  <c r="G267"/>
  <c r="K267"/>
  <c r="O267"/>
  <c r="S267"/>
  <c r="G268"/>
  <c r="K268"/>
  <c r="O268"/>
  <c r="S268"/>
  <c r="G269"/>
  <c r="H269" s="1"/>
  <c r="K269"/>
  <c r="L269" s="1"/>
  <c r="O269"/>
  <c r="P269" s="1"/>
  <c r="S269"/>
  <c r="T269" s="1"/>
  <c r="G270"/>
  <c r="H270" s="1"/>
  <c r="K270"/>
  <c r="L270" s="1"/>
  <c r="O270"/>
  <c r="P270" s="1"/>
  <c r="S270"/>
  <c r="T270" s="1"/>
  <c r="G271"/>
  <c r="H271" s="1"/>
  <c r="K271"/>
  <c r="L271" s="1"/>
  <c r="O271"/>
  <c r="P271" s="1"/>
  <c r="S271"/>
  <c r="T271" s="1"/>
  <c r="G272"/>
  <c r="H272" s="1"/>
  <c r="K272"/>
  <c r="L272" s="1"/>
  <c r="O272"/>
  <c r="P272" s="1"/>
  <c r="S272"/>
  <c r="T272" s="1"/>
  <c r="G273"/>
  <c r="H273" s="1"/>
  <c r="K273"/>
  <c r="L273" s="1"/>
  <c r="O273"/>
  <c r="P273" s="1"/>
  <c r="S273"/>
  <c r="T273" s="1"/>
  <c r="G274"/>
  <c r="K274"/>
  <c r="O274"/>
  <c r="S274"/>
  <c r="G276"/>
  <c r="H276" s="1"/>
  <c r="K276"/>
  <c r="L276" s="1"/>
  <c r="O276"/>
  <c r="P276" s="1"/>
  <c r="S276"/>
  <c r="T276" s="1"/>
  <c r="G277"/>
  <c r="H277" s="1"/>
  <c r="K277"/>
  <c r="L277" s="1"/>
  <c r="O277"/>
  <c r="P277" s="1"/>
  <c r="S277"/>
  <c r="T277" s="1"/>
  <c r="G278"/>
  <c r="K278"/>
  <c r="O278"/>
  <c r="S278"/>
  <c r="K262"/>
  <c r="O262"/>
  <c r="S262"/>
  <c r="G246"/>
  <c r="K246"/>
  <c r="O246"/>
  <c r="S246"/>
  <c r="G247"/>
  <c r="K247"/>
  <c r="O247"/>
  <c r="S247"/>
  <c r="G248"/>
  <c r="H248" s="1"/>
  <c r="K248"/>
  <c r="L248" s="1"/>
  <c r="O248"/>
  <c r="P248" s="1"/>
  <c r="S248"/>
  <c r="T248" s="1"/>
  <c r="G249"/>
  <c r="H249" s="1"/>
  <c r="K249"/>
  <c r="L249" s="1"/>
  <c r="O249"/>
  <c r="P249" s="1"/>
  <c r="S249"/>
  <c r="T249" s="1"/>
  <c r="G250"/>
  <c r="H250" s="1"/>
  <c r="K250"/>
  <c r="L250" s="1"/>
  <c r="O250"/>
  <c r="P250" s="1"/>
  <c r="S250"/>
  <c r="T250" s="1"/>
  <c r="G251"/>
  <c r="K251"/>
  <c r="O251"/>
  <c r="S251"/>
  <c r="G252"/>
  <c r="H252" s="1"/>
  <c r="K252"/>
  <c r="L252" s="1"/>
  <c r="O252"/>
  <c r="P252" s="1"/>
  <c r="S252"/>
  <c r="T252" s="1"/>
  <c r="G253"/>
  <c r="K253"/>
  <c r="O253"/>
  <c r="S253"/>
  <c r="G254"/>
  <c r="K254"/>
  <c r="O254"/>
  <c r="S254"/>
  <c r="G256"/>
  <c r="K256"/>
  <c r="O256"/>
  <c r="S256"/>
  <c r="G257"/>
  <c r="H257" s="1"/>
  <c r="K257"/>
  <c r="L257" s="1"/>
  <c r="O257"/>
  <c r="P257" s="1"/>
  <c r="S257"/>
  <c r="T257" s="1"/>
  <c r="G258"/>
  <c r="H258" s="1"/>
  <c r="K258"/>
  <c r="L258" s="1"/>
  <c r="O258"/>
  <c r="P258" s="1"/>
  <c r="S258"/>
  <c r="T258" s="1"/>
  <c r="G259"/>
  <c r="H259" s="1"/>
  <c r="K259"/>
  <c r="L259" s="1"/>
  <c r="O259"/>
  <c r="P259" s="1"/>
  <c r="S259"/>
  <c r="T259" s="1"/>
  <c r="K244"/>
  <c r="L244" s="1"/>
  <c r="O244"/>
  <c r="P244" s="1"/>
  <c r="S244"/>
  <c r="T244" s="1"/>
  <c r="G193"/>
  <c r="K193"/>
  <c r="L193" s="1"/>
  <c r="O193"/>
  <c r="S193"/>
  <c r="T193" s="1"/>
  <c r="G194"/>
  <c r="H194" s="1"/>
  <c r="K194"/>
  <c r="L194" s="1"/>
  <c r="O194"/>
  <c r="S194"/>
  <c r="T194" s="1"/>
  <c r="G195"/>
  <c r="K195"/>
  <c r="L195" s="1"/>
  <c r="O195"/>
  <c r="S195"/>
  <c r="T195" s="1"/>
  <c r="G196"/>
  <c r="H196" s="1"/>
  <c r="K196"/>
  <c r="L196" s="1"/>
  <c r="O196"/>
  <c r="P196" s="1"/>
  <c r="S196"/>
  <c r="T196" s="1"/>
  <c r="G197"/>
  <c r="H197" s="1"/>
  <c r="K197"/>
  <c r="L197" s="1"/>
  <c r="O197"/>
  <c r="P197" s="1"/>
  <c r="S197"/>
  <c r="T197" s="1"/>
  <c r="G198"/>
  <c r="H198" s="1"/>
  <c r="K198"/>
  <c r="L198" s="1"/>
  <c r="O198"/>
  <c r="P198" s="1"/>
  <c r="S198"/>
  <c r="T198" s="1"/>
  <c r="G199"/>
  <c r="H199" s="1"/>
  <c r="K199"/>
  <c r="L199" s="1"/>
  <c r="O199"/>
  <c r="P199" s="1"/>
  <c r="S199"/>
  <c r="T199" s="1"/>
  <c r="G200"/>
  <c r="H200" s="1"/>
  <c r="K200"/>
  <c r="L200" s="1"/>
  <c r="O200"/>
  <c r="P200" s="1"/>
  <c r="S200"/>
  <c r="T200" s="1"/>
  <c r="G201"/>
  <c r="H201" s="1"/>
  <c r="K201"/>
  <c r="L201" s="1"/>
  <c r="O201"/>
  <c r="P201" s="1"/>
  <c r="S201"/>
  <c r="T201" s="1"/>
  <c r="G202"/>
  <c r="H202" s="1"/>
  <c r="K202"/>
  <c r="L202" s="1"/>
  <c r="O202"/>
  <c r="P202" s="1"/>
  <c r="S202"/>
  <c r="T202" s="1"/>
  <c r="G203"/>
  <c r="H203" s="1"/>
  <c r="K203"/>
  <c r="L203" s="1"/>
  <c r="O203"/>
  <c r="P203" s="1"/>
  <c r="S203"/>
  <c r="T203" s="1"/>
  <c r="G204"/>
  <c r="H204" s="1"/>
  <c r="K204"/>
  <c r="L204" s="1"/>
  <c r="O204"/>
  <c r="P204" s="1"/>
  <c r="S204"/>
  <c r="T204" s="1"/>
  <c r="G205"/>
  <c r="H205" s="1"/>
  <c r="K205"/>
  <c r="L205" s="1"/>
  <c r="O205"/>
  <c r="P205" s="1"/>
  <c r="S205"/>
  <c r="T205" s="1"/>
  <c r="G206"/>
  <c r="H206" s="1"/>
  <c r="K206"/>
  <c r="L206" s="1"/>
  <c r="O206"/>
  <c r="P206" s="1"/>
  <c r="S206"/>
  <c r="T206" s="1"/>
  <c r="G207"/>
  <c r="H207" s="1"/>
  <c r="K207"/>
  <c r="L207" s="1"/>
  <c r="O207"/>
  <c r="P207" s="1"/>
  <c r="S207"/>
  <c r="T207" s="1"/>
  <c r="G208"/>
  <c r="H208" s="1"/>
  <c r="K208"/>
  <c r="L208" s="1"/>
  <c r="O208"/>
  <c r="P208" s="1"/>
  <c r="S208"/>
  <c r="T208" s="1"/>
  <c r="G209"/>
  <c r="H209" s="1"/>
  <c r="K209"/>
  <c r="L209" s="1"/>
  <c r="O209"/>
  <c r="P209" s="1"/>
  <c r="S209"/>
  <c r="T209" s="1"/>
  <c r="G211"/>
  <c r="K211"/>
  <c r="L211" s="1"/>
  <c r="O211"/>
  <c r="P211" s="1"/>
  <c r="S211"/>
  <c r="T211" s="1"/>
  <c r="G212"/>
  <c r="K212"/>
  <c r="L212" s="1"/>
  <c r="O212"/>
  <c r="S212"/>
  <c r="T212" s="1"/>
  <c r="G213"/>
  <c r="H213" s="1"/>
  <c r="K213"/>
  <c r="L213" s="1"/>
  <c r="O213"/>
  <c r="P213" s="1"/>
  <c r="S213"/>
  <c r="T213" s="1"/>
  <c r="G214"/>
  <c r="H214" s="1"/>
  <c r="K214"/>
  <c r="L214" s="1"/>
  <c r="O214"/>
  <c r="P214" s="1"/>
  <c r="S214"/>
  <c r="T214" s="1"/>
  <c r="G215"/>
  <c r="H215" s="1"/>
  <c r="K215"/>
  <c r="L215" s="1"/>
  <c r="O215"/>
  <c r="P215" s="1"/>
  <c r="S215"/>
  <c r="T215" s="1"/>
  <c r="G217"/>
  <c r="K217"/>
  <c r="L217" s="1"/>
  <c r="O217"/>
  <c r="P217" s="1"/>
  <c r="S217"/>
  <c r="T217" s="1"/>
  <c r="G218"/>
  <c r="K218"/>
  <c r="L218" s="1"/>
  <c r="O218"/>
  <c r="S218"/>
  <c r="T218" s="1"/>
  <c r="G219"/>
  <c r="K219"/>
  <c r="L219" s="1"/>
  <c r="O219"/>
  <c r="P219" s="1"/>
  <c r="S219"/>
  <c r="T219" s="1"/>
  <c r="G220"/>
  <c r="K220"/>
  <c r="L220" s="1"/>
  <c r="O220"/>
  <c r="S220"/>
  <c r="T220" s="1"/>
  <c r="G221"/>
  <c r="K221"/>
  <c r="L221" s="1"/>
  <c r="O221"/>
  <c r="P221" s="1"/>
  <c r="S221"/>
  <c r="T221" s="1"/>
  <c r="G223"/>
  <c r="K223"/>
  <c r="L223" s="1"/>
  <c r="O223"/>
  <c r="S223"/>
  <c r="T223" s="1"/>
  <c r="G224"/>
  <c r="K224"/>
  <c r="L224" s="1"/>
  <c r="O224"/>
  <c r="P224" s="1"/>
  <c r="S224"/>
  <c r="T224" s="1"/>
  <c r="G225"/>
  <c r="H225" s="1"/>
  <c r="K225"/>
  <c r="L225" s="1"/>
  <c r="O225"/>
  <c r="P225" s="1"/>
  <c r="S225"/>
  <c r="T225" s="1"/>
  <c r="G226"/>
  <c r="H226" s="1"/>
  <c r="K226"/>
  <c r="L226" s="1"/>
  <c r="O226"/>
  <c r="P226" s="1"/>
  <c r="S226"/>
  <c r="T226" s="1"/>
  <c r="G228"/>
  <c r="K228"/>
  <c r="L228" s="1"/>
  <c r="O228"/>
  <c r="S228"/>
  <c r="T228" s="1"/>
  <c r="G229"/>
  <c r="H229" s="1"/>
  <c r="K229"/>
  <c r="L229" s="1"/>
  <c r="O229"/>
  <c r="S229"/>
  <c r="T229" s="1"/>
  <c r="G230"/>
  <c r="K230"/>
  <c r="L230" s="1"/>
  <c r="O230"/>
  <c r="S230"/>
  <c r="T230" s="1"/>
  <c r="G231"/>
  <c r="H231" s="1"/>
  <c r="K231"/>
  <c r="L231" s="1"/>
  <c r="O231"/>
  <c r="S231"/>
  <c r="T231" s="1"/>
  <c r="G232"/>
  <c r="H232" s="1"/>
  <c r="K232"/>
  <c r="L232" s="1"/>
  <c r="O232"/>
  <c r="P232" s="1"/>
  <c r="S232"/>
  <c r="T232" s="1"/>
  <c r="G233"/>
  <c r="H233" s="1"/>
  <c r="K233"/>
  <c r="L233" s="1"/>
  <c r="O233"/>
  <c r="P233" s="1"/>
  <c r="S233"/>
  <c r="T233" s="1"/>
  <c r="G235"/>
  <c r="K235"/>
  <c r="L235" s="1"/>
  <c r="O235"/>
  <c r="S235"/>
  <c r="T235" s="1"/>
  <c r="G236"/>
  <c r="H236" s="1"/>
  <c r="K236"/>
  <c r="L236" s="1"/>
  <c r="O236"/>
  <c r="S236"/>
  <c r="T236" s="1"/>
  <c r="G238"/>
  <c r="K238"/>
  <c r="L238" s="1"/>
  <c r="O238"/>
  <c r="S238"/>
  <c r="T238" s="1"/>
  <c r="G239"/>
  <c r="H239" s="1"/>
  <c r="K239"/>
  <c r="L239" s="1"/>
  <c r="O239"/>
  <c r="S239"/>
  <c r="T239" s="1"/>
  <c r="G240"/>
  <c r="H240" s="1"/>
  <c r="K240"/>
  <c r="L240" s="1"/>
  <c r="O240"/>
  <c r="P240" s="1"/>
  <c r="S240"/>
  <c r="T240" s="1"/>
  <c r="G171"/>
  <c r="W171"/>
  <c r="G172"/>
  <c r="G173"/>
  <c r="G174"/>
  <c r="G175"/>
  <c r="H175" s="1"/>
  <c r="G177"/>
  <c r="H177" s="1"/>
  <c r="G178"/>
  <c r="G179"/>
  <c r="H179" s="1"/>
  <c r="G181"/>
  <c r="H181" s="1"/>
  <c r="G182"/>
  <c r="H182" s="1"/>
  <c r="G183"/>
  <c r="H183" s="1"/>
  <c r="G184"/>
  <c r="H184" s="1"/>
  <c r="G186"/>
  <c r="H186" s="1"/>
  <c r="G187"/>
  <c r="H187" s="1"/>
  <c r="G188"/>
  <c r="H188" s="1"/>
  <c r="G189"/>
  <c r="H189" s="1"/>
  <c r="K192"/>
  <c r="L192" s="1"/>
  <c r="O192"/>
  <c r="P192" s="1"/>
  <c r="S192"/>
  <c r="T192" s="1"/>
  <c r="K172"/>
  <c r="O172"/>
  <c r="S172"/>
  <c r="W172"/>
  <c r="AA172"/>
  <c r="AE172"/>
  <c r="AI172"/>
  <c r="K173"/>
  <c r="O173"/>
  <c r="S173"/>
  <c r="W173"/>
  <c r="AA173"/>
  <c r="AE173"/>
  <c r="AI173"/>
  <c r="K174"/>
  <c r="O174"/>
  <c r="S174"/>
  <c r="W174"/>
  <c r="AA174"/>
  <c r="AE174"/>
  <c r="AI174"/>
  <c r="K175"/>
  <c r="L175" s="1"/>
  <c r="O175"/>
  <c r="P175" s="1"/>
  <c r="S175"/>
  <c r="T175" s="1"/>
  <c r="W175"/>
  <c r="X175" s="1"/>
  <c r="AA175"/>
  <c r="AB175" s="1"/>
  <c r="AE175"/>
  <c r="AF175" s="1"/>
  <c r="AI175"/>
  <c r="AJ175" s="1"/>
  <c r="K176"/>
  <c r="L176" s="1"/>
  <c r="O176"/>
  <c r="P176" s="1"/>
  <c r="S176"/>
  <c r="T176" s="1"/>
  <c r="W176"/>
  <c r="X176" s="1"/>
  <c r="AA176"/>
  <c r="AB176" s="1"/>
  <c r="AE176"/>
  <c r="AF176" s="1"/>
  <c r="AI176"/>
  <c r="AJ176" s="1"/>
  <c r="K177"/>
  <c r="L177" s="1"/>
  <c r="O177"/>
  <c r="P177" s="1"/>
  <c r="S177"/>
  <c r="T177" s="1"/>
  <c r="W177"/>
  <c r="X177" s="1"/>
  <c r="AA177"/>
  <c r="AB177" s="1"/>
  <c r="AE177"/>
  <c r="AF177" s="1"/>
  <c r="AI177"/>
  <c r="AJ177" s="1"/>
  <c r="K178"/>
  <c r="O178"/>
  <c r="S178"/>
  <c r="W178"/>
  <c r="AA178"/>
  <c r="AE178"/>
  <c r="AI178"/>
  <c r="K179"/>
  <c r="L179" s="1"/>
  <c r="O179"/>
  <c r="P179" s="1"/>
  <c r="S179"/>
  <c r="T179" s="1"/>
  <c r="W179"/>
  <c r="X179" s="1"/>
  <c r="AA179"/>
  <c r="AB179" s="1"/>
  <c r="AE179"/>
  <c r="AF179" s="1"/>
  <c r="AI179"/>
  <c r="AJ179" s="1"/>
  <c r="K181"/>
  <c r="L181" s="1"/>
  <c r="O181"/>
  <c r="P181" s="1"/>
  <c r="S181"/>
  <c r="T181" s="1"/>
  <c r="W181"/>
  <c r="X181" s="1"/>
  <c r="AA181"/>
  <c r="AB181" s="1"/>
  <c r="AE181"/>
  <c r="AF181" s="1"/>
  <c r="AI181"/>
  <c r="AJ181" s="1"/>
  <c r="K182"/>
  <c r="L182" s="1"/>
  <c r="O182"/>
  <c r="P182" s="1"/>
  <c r="S182"/>
  <c r="T182" s="1"/>
  <c r="W182"/>
  <c r="X182" s="1"/>
  <c r="AA182"/>
  <c r="AB182" s="1"/>
  <c r="AE182"/>
  <c r="AF182" s="1"/>
  <c r="AI182"/>
  <c r="AJ182" s="1"/>
  <c r="K183"/>
  <c r="L183" s="1"/>
  <c r="O183"/>
  <c r="P183" s="1"/>
  <c r="S183"/>
  <c r="T183" s="1"/>
  <c r="W183"/>
  <c r="X183" s="1"/>
  <c r="AA183"/>
  <c r="AB183" s="1"/>
  <c r="AE183"/>
  <c r="AF183" s="1"/>
  <c r="AI183"/>
  <c r="AJ183" s="1"/>
  <c r="K184"/>
  <c r="L184" s="1"/>
  <c r="O184"/>
  <c r="P184" s="1"/>
  <c r="S184"/>
  <c r="T184" s="1"/>
  <c r="W184"/>
  <c r="X184" s="1"/>
  <c r="AA184"/>
  <c r="AB184" s="1"/>
  <c r="AE184"/>
  <c r="AF184" s="1"/>
  <c r="AI184"/>
  <c r="AJ184" s="1"/>
  <c r="K186"/>
  <c r="L186" s="1"/>
  <c r="O186"/>
  <c r="P186" s="1"/>
  <c r="S186"/>
  <c r="T186" s="1"/>
  <c r="W186"/>
  <c r="X186" s="1"/>
  <c r="AA186"/>
  <c r="AB186" s="1"/>
  <c r="AE186"/>
  <c r="AF186" s="1"/>
  <c r="AI186"/>
  <c r="AJ186" s="1"/>
  <c r="K187"/>
  <c r="L187" s="1"/>
  <c r="O187"/>
  <c r="P187" s="1"/>
  <c r="S187"/>
  <c r="T187" s="1"/>
  <c r="W187"/>
  <c r="X187" s="1"/>
  <c r="AA187"/>
  <c r="AB187" s="1"/>
  <c r="AE187"/>
  <c r="AF187" s="1"/>
  <c r="AI187"/>
  <c r="AJ187" s="1"/>
  <c r="K188"/>
  <c r="L188" s="1"/>
  <c r="O188"/>
  <c r="P188" s="1"/>
  <c r="S188"/>
  <c r="T188" s="1"/>
  <c r="W188"/>
  <c r="X188" s="1"/>
  <c r="AA188"/>
  <c r="AB188" s="1"/>
  <c r="AE188"/>
  <c r="AF188" s="1"/>
  <c r="AI188"/>
  <c r="AJ188" s="1"/>
  <c r="K189"/>
  <c r="L189" s="1"/>
  <c r="O189"/>
  <c r="P189" s="1"/>
  <c r="S189"/>
  <c r="T189" s="1"/>
  <c r="W189"/>
  <c r="X189" s="1"/>
  <c r="AA189"/>
  <c r="AB189" s="1"/>
  <c r="AE189"/>
  <c r="AF189" s="1"/>
  <c r="AI189"/>
  <c r="AJ189" s="1"/>
  <c r="AA171"/>
  <c r="AE171"/>
  <c r="AI171"/>
  <c r="K171"/>
  <c r="O171"/>
  <c r="S171"/>
  <c r="G158"/>
  <c r="K158"/>
  <c r="O158"/>
  <c r="S158"/>
  <c r="G159"/>
  <c r="K159"/>
  <c r="O159"/>
  <c r="S159"/>
  <c r="G160"/>
  <c r="K160"/>
  <c r="O160"/>
  <c r="S160"/>
  <c r="G162"/>
  <c r="K162"/>
  <c r="O162"/>
  <c r="S162"/>
  <c r="G163"/>
  <c r="H163" s="1"/>
  <c r="K163"/>
  <c r="L163" s="1"/>
  <c r="O163"/>
  <c r="P163" s="1"/>
  <c r="S163"/>
  <c r="T163" s="1"/>
  <c r="G164"/>
  <c r="H164" s="1"/>
  <c r="K164"/>
  <c r="L164" s="1"/>
  <c r="O164"/>
  <c r="P164" s="1"/>
  <c r="S164"/>
  <c r="T164" s="1"/>
  <c r="G166"/>
  <c r="K166"/>
  <c r="O166"/>
  <c r="S166"/>
  <c r="G167"/>
  <c r="H167" s="1"/>
  <c r="K167"/>
  <c r="L167" s="1"/>
  <c r="O167"/>
  <c r="P167" s="1"/>
  <c r="S167"/>
  <c r="T167" s="1"/>
  <c r="G168"/>
  <c r="H168" s="1"/>
  <c r="K168"/>
  <c r="L168" s="1"/>
  <c r="O168"/>
  <c r="P168" s="1"/>
  <c r="S168"/>
  <c r="T168" s="1"/>
  <c r="G169"/>
  <c r="H169" s="1"/>
  <c r="K169"/>
  <c r="L169" s="1"/>
  <c r="O169"/>
  <c r="P169" s="1"/>
  <c r="S169"/>
  <c r="T169" s="1"/>
  <c r="K157"/>
  <c r="O157"/>
  <c r="S157"/>
  <c r="G113"/>
  <c r="K113"/>
  <c r="O113"/>
  <c r="S113"/>
  <c r="G114"/>
  <c r="H114" s="1"/>
  <c r="K114"/>
  <c r="L114" s="1"/>
  <c r="O114"/>
  <c r="P114" s="1"/>
  <c r="S114"/>
  <c r="T114" s="1"/>
  <c r="G115"/>
  <c r="H115" s="1"/>
  <c r="K115"/>
  <c r="L115" s="1"/>
  <c r="O115"/>
  <c r="P115" s="1"/>
  <c r="S115"/>
  <c r="T115" s="1"/>
  <c r="G117"/>
  <c r="K117"/>
  <c r="O117"/>
  <c r="S117"/>
  <c r="G118"/>
  <c r="H118" s="1"/>
  <c r="K118"/>
  <c r="L118" s="1"/>
  <c r="O118"/>
  <c r="P118" s="1"/>
  <c r="S118"/>
  <c r="T118" s="1"/>
  <c r="G119"/>
  <c r="H119" s="1"/>
  <c r="K119"/>
  <c r="L119" s="1"/>
  <c r="O119"/>
  <c r="P119" s="1"/>
  <c r="S119"/>
  <c r="T119" s="1"/>
  <c r="G120"/>
  <c r="H120" s="1"/>
  <c r="K120"/>
  <c r="L120" s="1"/>
  <c r="O120"/>
  <c r="P120" s="1"/>
  <c r="S120"/>
  <c r="T120" s="1"/>
  <c r="G121"/>
  <c r="H121" s="1"/>
  <c r="K121"/>
  <c r="L121" s="1"/>
  <c r="O121"/>
  <c r="P121" s="1"/>
  <c r="S121"/>
  <c r="T121" s="1"/>
  <c r="G122"/>
  <c r="H122" s="1"/>
  <c r="K122"/>
  <c r="L122" s="1"/>
  <c r="O122"/>
  <c r="P122" s="1"/>
  <c r="S122"/>
  <c r="T122" s="1"/>
  <c r="G124"/>
  <c r="K124"/>
  <c r="O124"/>
  <c r="S124"/>
  <c r="G125"/>
  <c r="K125"/>
  <c r="O125"/>
  <c r="S125"/>
  <c r="G126"/>
  <c r="K126"/>
  <c r="O126"/>
  <c r="S126"/>
  <c r="G127"/>
  <c r="K127"/>
  <c r="O127"/>
  <c r="S127"/>
  <c r="G128"/>
  <c r="H128" s="1"/>
  <c r="K128"/>
  <c r="L128" s="1"/>
  <c r="O128"/>
  <c r="P128" s="1"/>
  <c r="S128"/>
  <c r="T128" s="1"/>
  <c r="G130"/>
  <c r="K130"/>
  <c r="O130"/>
  <c r="S130"/>
  <c r="G131"/>
  <c r="K131"/>
  <c r="O131"/>
  <c r="S131"/>
  <c r="G132"/>
  <c r="H132" s="1"/>
  <c r="K132"/>
  <c r="L132" s="1"/>
  <c r="O132"/>
  <c r="P132" s="1"/>
  <c r="S132"/>
  <c r="T132" s="1"/>
  <c r="G134"/>
  <c r="K134"/>
  <c r="O134"/>
  <c r="S134"/>
  <c r="G135"/>
  <c r="K135"/>
  <c r="O135"/>
  <c r="S135"/>
  <c r="G136"/>
  <c r="K136"/>
  <c r="O136"/>
  <c r="S136"/>
  <c r="G137"/>
  <c r="K137"/>
  <c r="O137"/>
  <c r="S137"/>
  <c r="G138"/>
  <c r="K138"/>
  <c r="O138"/>
  <c r="S138"/>
  <c r="G140"/>
  <c r="K140"/>
  <c r="O140"/>
  <c r="S140"/>
  <c r="G141"/>
  <c r="K141"/>
  <c r="O141"/>
  <c r="S141"/>
  <c r="G142"/>
  <c r="K142"/>
  <c r="O142"/>
  <c r="S142"/>
  <c r="G143"/>
  <c r="K143"/>
  <c r="O143"/>
  <c r="S143"/>
  <c r="G144"/>
  <c r="K144"/>
  <c r="O144"/>
  <c r="S144"/>
  <c r="G145"/>
  <c r="K145"/>
  <c r="O145"/>
  <c r="S145"/>
  <c r="G147"/>
  <c r="K147"/>
  <c r="O147"/>
  <c r="S147"/>
  <c r="G148"/>
  <c r="K148"/>
  <c r="O148"/>
  <c r="S148"/>
  <c r="G149"/>
  <c r="K149"/>
  <c r="O149"/>
  <c r="S149"/>
  <c r="G150"/>
  <c r="H150" s="1"/>
  <c r="K150"/>
  <c r="L150" s="1"/>
  <c r="O150"/>
  <c r="P150" s="1"/>
  <c r="S150"/>
  <c r="T150" s="1"/>
  <c r="G151"/>
  <c r="H151" s="1"/>
  <c r="K151"/>
  <c r="L151" s="1"/>
  <c r="O151"/>
  <c r="P151" s="1"/>
  <c r="S151"/>
  <c r="T151" s="1"/>
  <c r="G152"/>
  <c r="H152" s="1"/>
  <c r="K152"/>
  <c r="L152" s="1"/>
  <c r="O152"/>
  <c r="P152" s="1"/>
  <c r="S152"/>
  <c r="T152" s="1"/>
  <c r="G153"/>
  <c r="K153"/>
  <c r="O153"/>
  <c r="S153"/>
  <c r="G154"/>
  <c r="K154"/>
  <c r="O154"/>
  <c r="S154"/>
  <c r="G155"/>
  <c r="H155" s="1"/>
  <c r="K155"/>
  <c r="L155" s="1"/>
  <c r="O155"/>
  <c r="P155" s="1"/>
  <c r="S155"/>
  <c r="T155" s="1"/>
  <c r="K112"/>
  <c r="O112"/>
  <c r="S112"/>
  <c r="G83"/>
  <c r="K83"/>
  <c r="O83"/>
  <c r="S83"/>
  <c r="G84"/>
  <c r="K84"/>
  <c r="O84"/>
  <c r="S84"/>
  <c r="G85"/>
  <c r="K85"/>
  <c r="O85"/>
  <c r="S85"/>
  <c r="G86"/>
  <c r="H86" s="1"/>
  <c r="K86"/>
  <c r="L86" s="1"/>
  <c r="O86"/>
  <c r="P86" s="1"/>
  <c r="S86"/>
  <c r="T86" s="1"/>
  <c r="G88"/>
  <c r="K88"/>
  <c r="O88"/>
  <c r="S88"/>
  <c r="G89"/>
  <c r="H89" s="1"/>
  <c r="K89"/>
  <c r="L89" s="1"/>
  <c r="O89"/>
  <c r="P89" s="1"/>
  <c r="S89"/>
  <c r="T89" s="1"/>
  <c r="G90"/>
  <c r="H90" s="1"/>
  <c r="K90"/>
  <c r="L90" s="1"/>
  <c r="O90"/>
  <c r="P90" s="1"/>
  <c r="S90"/>
  <c r="T90" s="1"/>
  <c r="G92"/>
  <c r="K92"/>
  <c r="O92"/>
  <c r="S92"/>
  <c r="G93"/>
  <c r="K93"/>
  <c r="O93"/>
  <c r="S93"/>
  <c r="G94"/>
  <c r="H94" s="1"/>
  <c r="K94"/>
  <c r="L94" s="1"/>
  <c r="O94"/>
  <c r="P94" s="1"/>
  <c r="S94"/>
  <c r="T94" s="1"/>
  <c r="G95"/>
  <c r="H95" s="1"/>
  <c r="K95"/>
  <c r="L95" s="1"/>
  <c r="O95"/>
  <c r="P95" s="1"/>
  <c r="S95"/>
  <c r="T95" s="1"/>
  <c r="G97"/>
  <c r="K97"/>
  <c r="O97"/>
  <c r="S97"/>
  <c r="G98"/>
  <c r="K98"/>
  <c r="O98"/>
  <c r="S98"/>
  <c r="G99"/>
  <c r="H99" s="1"/>
  <c r="K99"/>
  <c r="L99" s="1"/>
  <c r="O99"/>
  <c r="P99" s="1"/>
  <c r="S99"/>
  <c r="T99" s="1"/>
  <c r="G100"/>
  <c r="H100" s="1"/>
  <c r="K100"/>
  <c r="L100" s="1"/>
  <c r="O100"/>
  <c r="P100" s="1"/>
  <c r="S100"/>
  <c r="T100" s="1"/>
  <c r="G102"/>
  <c r="K102"/>
  <c r="O102"/>
  <c r="S102"/>
  <c r="G103"/>
  <c r="K103"/>
  <c r="O103"/>
  <c r="S103"/>
  <c r="G104"/>
  <c r="H104" s="1"/>
  <c r="K104"/>
  <c r="L104" s="1"/>
  <c r="O104"/>
  <c r="P104" s="1"/>
  <c r="S104"/>
  <c r="T104" s="1"/>
  <c r="G106"/>
  <c r="K106"/>
  <c r="O106"/>
  <c r="S106"/>
  <c r="G107"/>
  <c r="H107" s="1"/>
  <c r="K107"/>
  <c r="L107" s="1"/>
  <c r="O107"/>
  <c r="P107" s="1"/>
  <c r="S107"/>
  <c r="T107" s="1"/>
  <c r="G108"/>
  <c r="H108" s="1"/>
  <c r="K108"/>
  <c r="L108" s="1"/>
  <c r="O108"/>
  <c r="P108" s="1"/>
  <c r="S108"/>
  <c r="T108" s="1"/>
  <c r="G109"/>
  <c r="H109" s="1"/>
  <c r="K109"/>
  <c r="L109" s="1"/>
  <c r="O109"/>
  <c r="P109" s="1"/>
  <c r="S109"/>
  <c r="T109" s="1"/>
  <c r="K82"/>
  <c r="O82"/>
  <c r="S82"/>
  <c r="G68"/>
  <c r="H68" s="1"/>
  <c r="K68"/>
  <c r="L68" s="1"/>
  <c r="O68"/>
  <c r="P68" s="1"/>
  <c r="S68"/>
  <c r="T68" s="1"/>
  <c r="G69"/>
  <c r="H69" s="1"/>
  <c r="K69"/>
  <c r="L69" s="1"/>
  <c r="O69"/>
  <c r="P69" s="1"/>
  <c r="S69"/>
  <c r="T69" s="1"/>
  <c r="G71"/>
  <c r="H71" s="1"/>
  <c r="K71"/>
  <c r="L71" s="1"/>
  <c r="O71"/>
  <c r="P71" s="1"/>
  <c r="S71"/>
  <c r="T71" s="1"/>
  <c r="G72"/>
  <c r="H72" s="1"/>
  <c r="K72"/>
  <c r="L72" s="1"/>
  <c r="O72"/>
  <c r="P72" s="1"/>
  <c r="S72"/>
  <c r="T72" s="1"/>
  <c r="G74"/>
  <c r="H74" s="1"/>
  <c r="K74"/>
  <c r="O74"/>
  <c r="S74"/>
  <c r="G75"/>
  <c r="H75" s="1"/>
  <c r="K75"/>
  <c r="L75" s="1"/>
  <c r="O75"/>
  <c r="P75" s="1"/>
  <c r="S75"/>
  <c r="T75" s="1"/>
  <c r="G76"/>
  <c r="H76" s="1"/>
  <c r="K76"/>
  <c r="L76" s="1"/>
  <c r="O76"/>
  <c r="P76" s="1"/>
  <c r="S76"/>
  <c r="T76" s="1"/>
  <c r="G77"/>
  <c r="H77" s="1"/>
  <c r="K77"/>
  <c r="L77" s="1"/>
  <c r="O77"/>
  <c r="P77" s="1"/>
  <c r="S77"/>
  <c r="T77" s="1"/>
  <c r="K67"/>
  <c r="L67" s="1"/>
  <c r="O67"/>
  <c r="S67"/>
  <c r="W47"/>
  <c r="X47" s="1"/>
  <c r="AA47"/>
  <c r="AB47" s="1"/>
  <c r="AE47"/>
  <c r="AF47" s="1"/>
  <c r="AI47"/>
  <c r="AJ47" s="1"/>
  <c r="W48"/>
  <c r="X48" s="1"/>
  <c r="AA48"/>
  <c r="AB48" s="1"/>
  <c r="AE48"/>
  <c r="AF48" s="1"/>
  <c r="AI48"/>
  <c r="AJ48" s="1"/>
  <c r="W50"/>
  <c r="AA50"/>
  <c r="AE50"/>
  <c r="AI50"/>
  <c r="W51"/>
  <c r="X51" s="1"/>
  <c r="AA51"/>
  <c r="AB51" s="1"/>
  <c r="AE51"/>
  <c r="AF51" s="1"/>
  <c r="AI51"/>
  <c r="AJ51" s="1"/>
  <c r="W53"/>
  <c r="X53" s="1"/>
  <c r="AA53"/>
  <c r="AB53" s="1"/>
  <c r="AE53"/>
  <c r="AF53" s="1"/>
  <c r="AI53"/>
  <c r="AJ53" s="1"/>
  <c r="W54"/>
  <c r="X54" s="1"/>
  <c r="AA54"/>
  <c r="AB54" s="1"/>
  <c r="AE54"/>
  <c r="AF54" s="1"/>
  <c r="AI54"/>
  <c r="AJ54" s="1"/>
  <c r="W55"/>
  <c r="X55" s="1"/>
  <c r="AA55"/>
  <c r="AB55" s="1"/>
  <c r="AE55"/>
  <c r="AF55" s="1"/>
  <c r="AI55"/>
  <c r="AJ55" s="1"/>
  <c r="W56"/>
  <c r="X56" s="1"/>
  <c r="AA56"/>
  <c r="AB56" s="1"/>
  <c r="AE56"/>
  <c r="AF56" s="1"/>
  <c r="AI56"/>
  <c r="AJ56" s="1"/>
  <c r="W57"/>
  <c r="X57" s="1"/>
  <c r="AA57"/>
  <c r="AB57" s="1"/>
  <c r="AE57"/>
  <c r="AF57" s="1"/>
  <c r="AI57"/>
  <c r="AJ57" s="1"/>
  <c r="W58"/>
  <c r="X58" s="1"/>
  <c r="AA58"/>
  <c r="AB58" s="1"/>
  <c r="AE58"/>
  <c r="AF58" s="1"/>
  <c r="AI58"/>
  <c r="AJ58" s="1"/>
  <c r="W60"/>
  <c r="X60" s="1"/>
  <c r="AA60"/>
  <c r="AB60" s="1"/>
  <c r="AE60"/>
  <c r="AF60" s="1"/>
  <c r="AI60"/>
  <c r="AJ60" s="1"/>
  <c r="W61"/>
  <c r="X61" s="1"/>
  <c r="AA61"/>
  <c r="AB61" s="1"/>
  <c r="AE61"/>
  <c r="AF61" s="1"/>
  <c r="AI61"/>
  <c r="AJ61" s="1"/>
  <c r="W63"/>
  <c r="AA63"/>
  <c r="AE63"/>
  <c r="AI63"/>
  <c r="W64"/>
  <c r="X64" s="1"/>
  <c r="AA64"/>
  <c r="AB64" s="1"/>
  <c r="AE64"/>
  <c r="AF64" s="1"/>
  <c r="AI64"/>
  <c r="AJ64" s="1"/>
  <c r="AA46"/>
  <c r="AE46"/>
  <c r="AI46"/>
  <c r="K46"/>
  <c r="O46"/>
  <c r="K47"/>
  <c r="L47" s="1"/>
  <c r="O47"/>
  <c r="P47" s="1"/>
  <c r="K48"/>
  <c r="L48" s="1"/>
  <c r="O48"/>
  <c r="P48" s="1"/>
  <c r="K50"/>
  <c r="O50"/>
  <c r="K51"/>
  <c r="L51" s="1"/>
  <c r="O51"/>
  <c r="P51" s="1"/>
  <c r="K53"/>
  <c r="L53" s="1"/>
  <c r="O53"/>
  <c r="P53" s="1"/>
  <c r="K54"/>
  <c r="L54" s="1"/>
  <c r="O54"/>
  <c r="P54" s="1"/>
  <c r="K55"/>
  <c r="L55" s="1"/>
  <c r="O55"/>
  <c r="P55" s="1"/>
  <c r="K56"/>
  <c r="L56" s="1"/>
  <c r="O56"/>
  <c r="P56" s="1"/>
  <c r="K57"/>
  <c r="L57" s="1"/>
  <c r="O57"/>
  <c r="P57" s="1"/>
  <c r="K58"/>
  <c r="L58" s="1"/>
  <c r="O58"/>
  <c r="P58" s="1"/>
  <c r="K60"/>
  <c r="L60" s="1"/>
  <c r="O60"/>
  <c r="P60" s="1"/>
  <c r="K61"/>
  <c r="L61" s="1"/>
  <c r="O61"/>
  <c r="P61" s="1"/>
  <c r="K63"/>
  <c r="O63"/>
  <c r="K64"/>
  <c r="L64" s="1"/>
  <c r="O64"/>
  <c r="P64" s="1"/>
  <c r="K23"/>
  <c r="L23" s="1"/>
  <c r="O23"/>
  <c r="P23" s="1"/>
  <c r="S23"/>
  <c r="T23" s="1"/>
  <c r="K24"/>
  <c r="L24" s="1"/>
  <c r="O24"/>
  <c r="P24" s="1"/>
  <c r="S24"/>
  <c r="T24" s="1"/>
  <c r="K26"/>
  <c r="O26"/>
  <c r="S26"/>
  <c r="K27"/>
  <c r="L27" s="1"/>
  <c r="O27"/>
  <c r="P27" s="1"/>
  <c r="S27"/>
  <c r="T27" s="1"/>
  <c r="K29"/>
  <c r="O29"/>
  <c r="S29"/>
  <c r="K30"/>
  <c r="L30" s="1"/>
  <c r="O30"/>
  <c r="P30" s="1"/>
  <c r="S30"/>
  <c r="T30" s="1"/>
  <c r="K32"/>
  <c r="O32"/>
  <c r="S32"/>
  <c r="K33"/>
  <c r="L33" s="1"/>
  <c r="O33"/>
  <c r="P33" s="1"/>
  <c r="S33"/>
  <c r="T33" s="1"/>
  <c r="K34"/>
  <c r="L34" s="1"/>
  <c r="O34"/>
  <c r="P34" s="1"/>
  <c r="S34"/>
  <c r="T34" s="1"/>
  <c r="K36"/>
  <c r="O36"/>
  <c r="S36"/>
  <c r="K37"/>
  <c r="O37"/>
  <c r="S37"/>
  <c r="K38"/>
  <c r="O38"/>
  <c r="S38"/>
  <c r="K39"/>
  <c r="L39" s="1"/>
  <c r="O39"/>
  <c r="P39" s="1"/>
  <c r="S39"/>
  <c r="T39" s="1"/>
  <c r="K41"/>
  <c r="O41"/>
  <c r="S41"/>
  <c r="K42"/>
  <c r="L42" s="1"/>
  <c r="O42"/>
  <c r="P42" s="1"/>
  <c r="S42"/>
  <c r="T42" s="1"/>
  <c r="K43"/>
  <c r="L43" s="1"/>
  <c r="O43"/>
  <c r="P43" s="1"/>
  <c r="S43"/>
  <c r="T43" s="1"/>
  <c r="K11"/>
  <c r="O11"/>
  <c r="S11"/>
  <c r="K12"/>
  <c r="L12" s="1"/>
  <c r="O12"/>
  <c r="P12" s="1"/>
  <c r="S12"/>
  <c r="T12" s="1"/>
  <c r="K13"/>
  <c r="L13" s="1"/>
  <c r="O13"/>
  <c r="P13" s="1"/>
  <c r="S13"/>
  <c r="T13" s="1"/>
  <c r="K15"/>
  <c r="O15"/>
  <c r="S15"/>
  <c r="K16"/>
  <c r="O16"/>
  <c r="S16"/>
  <c r="K17"/>
  <c r="O17"/>
  <c r="S17"/>
  <c r="K18"/>
  <c r="O18"/>
  <c r="S18"/>
  <c r="K19"/>
  <c r="L19" s="1"/>
  <c r="O19"/>
  <c r="P19" s="1"/>
  <c r="S19"/>
  <c r="T19" s="1"/>
  <c r="K20"/>
  <c r="O20"/>
  <c r="S20"/>
  <c r="K5"/>
  <c r="L5" s="1"/>
  <c r="O5"/>
  <c r="P5" s="1"/>
  <c r="S5"/>
  <c r="T5" s="1"/>
  <c r="K6"/>
  <c r="L6" s="1"/>
  <c r="O6"/>
  <c r="P6" s="1"/>
  <c r="S6"/>
  <c r="T6" s="1"/>
  <c r="K7"/>
  <c r="O7"/>
  <c r="S7"/>
  <c r="K8"/>
  <c r="L8" s="1"/>
  <c r="O8"/>
  <c r="P8" s="1"/>
  <c r="S8"/>
  <c r="T8" s="1"/>
  <c r="W299"/>
  <c r="W46"/>
  <c r="G316"/>
  <c r="H316" s="1"/>
  <c r="G299"/>
  <c r="G280"/>
  <c r="G262"/>
  <c r="G244"/>
  <c r="H244" s="1"/>
  <c r="G192"/>
  <c r="H192" s="1"/>
  <c r="G157"/>
  <c r="G112"/>
  <c r="G82"/>
  <c r="G67"/>
  <c r="H67" s="1"/>
  <c r="G47"/>
  <c r="H47" s="1"/>
  <c r="G48"/>
  <c r="H48" s="1"/>
  <c r="G50"/>
  <c r="G51"/>
  <c r="H51" s="1"/>
  <c r="G53"/>
  <c r="H53" s="1"/>
  <c r="G54"/>
  <c r="H54" s="1"/>
  <c r="G55"/>
  <c r="H55" s="1"/>
  <c r="G56"/>
  <c r="H56" s="1"/>
  <c r="G57"/>
  <c r="H57" s="1"/>
  <c r="G58"/>
  <c r="H58" s="1"/>
  <c r="G60"/>
  <c r="H60" s="1"/>
  <c r="G61"/>
  <c r="H61" s="1"/>
  <c r="G63"/>
  <c r="G64"/>
  <c r="H64" s="1"/>
  <c r="G46"/>
  <c r="G24"/>
  <c r="H24" s="1"/>
  <c r="G26"/>
  <c r="G27"/>
  <c r="H27" s="1"/>
  <c r="G29"/>
  <c r="G30"/>
  <c r="H30" s="1"/>
  <c r="G32"/>
  <c r="G33"/>
  <c r="H33" s="1"/>
  <c r="G34"/>
  <c r="H34" s="1"/>
  <c r="G36"/>
  <c r="G37"/>
  <c r="G38"/>
  <c r="G39"/>
  <c r="H39" s="1"/>
  <c r="G41"/>
  <c r="G42"/>
  <c r="H42" s="1"/>
  <c r="G43"/>
  <c r="H43" s="1"/>
  <c r="G23"/>
  <c r="H23" s="1"/>
  <c r="G12"/>
  <c r="H12" s="1"/>
  <c r="G13"/>
  <c r="H13" s="1"/>
  <c r="G15"/>
  <c r="G16"/>
  <c r="G17"/>
  <c r="G18"/>
  <c r="G19"/>
  <c r="H19" s="1"/>
  <c r="G20"/>
  <c r="G6"/>
  <c r="H6" s="1"/>
  <c r="G7"/>
  <c r="G8"/>
  <c r="H8" s="1"/>
  <c r="G11"/>
  <c r="G5"/>
  <c r="H5" s="1"/>
  <c r="T47"/>
  <c r="T48"/>
  <c r="T54"/>
  <c r="T56"/>
  <c r="T58"/>
  <c r="T61"/>
  <c r="T64"/>
  <c r="E175"/>
  <c r="E176"/>
  <c r="E163"/>
  <c r="E6"/>
  <c r="E8"/>
  <c r="E13"/>
  <c r="E12"/>
  <c r="E19"/>
  <c r="E24"/>
  <c r="E27"/>
  <c r="E30"/>
  <c r="E33"/>
  <c r="E34"/>
  <c r="E39"/>
  <c r="E42"/>
  <c r="E43"/>
  <c r="E47"/>
  <c r="E48"/>
  <c r="E51"/>
  <c r="E54"/>
  <c r="E55"/>
  <c r="E56"/>
  <c r="E57"/>
  <c r="E58"/>
  <c r="E61"/>
  <c r="E64"/>
  <c r="E68"/>
  <c r="E69"/>
  <c r="E72"/>
  <c r="E75"/>
  <c r="E76"/>
  <c r="E77"/>
  <c r="E86"/>
  <c r="E89"/>
  <c r="E90"/>
  <c r="E94"/>
  <c r="E95"/>
  <c r="E99"/>
  <c r="E100"/>
  <c r="E104"/>
  <c r="E107"/>
  <c r="E108"/>
  <c r="E109"/>
  <c r="E114"/>
  <c r="E115"/>
  <c r="E118"/>
  <c r="E119"/>
  <c r="E120"/>
  <c r="E121"/>
  <c r="E122"/>
  <c r="E128"/>
  <c r="E132"/>
  <c r="E150"/>
  <c r="E151"/>
  <c r="E152"/>
  <c r="E155"/>
  <c r="E164"/>
  <c r="E167"/>
  <c r="E168"/>
  <c r="E169"/>
  <c r="E177"/>
  <c r="E179"/>
  <c r="E182"/>
  <c r="E183"/>
  <c r="E184"/>
  <c r="E187"/>
  <c r="E188"/>
  <c r="E189"/>
  <c r="E196"/>
  <c r="E197"/>
  <c r="E198"/>
  <c r="E199"/>
  <c r="E200"/>
  <c r="E201"/>
  <c r="E202"/>
  <c r="E203"/>
  <c r="E204"/>
  <c r="E205"/>
  <c r="E206"/>
  <c r="E207"/>
  <c r="E208"/>
  <c r="E209"/>
  <c r="E213"/>
  <c r="E214"/>
  <c r="E215"/>
  <c r="E225"/>
  <c r="E226"/>
  <c r="E232"/>
  <c r="E233"/>
  <c r="E240"/>
  <c r="E248"/>
  <c r="E249"/>
  <c r="E250"/>
  <c r="E252"/>
  <c r="E257"/>
  <c r="E258"/>
  <c r="E259"/>
  <c r="E263"/>
  <c r="E264"/>
  <c r="E265"/>
  <c r="E269"/>
  <c r="E270"/>
  <c r="E271"/>
  <c r="E272"/>
  <c r="E273"/>
  <c r="E277"/>
  <c r="E281"/>
  <c r="E285"/>
  <c r="E290"/>
  <c r="E291"/>
  <c r="E292"/>
  <c r="E295"/>
  <c r="E296"/>
  <c r="E300"/>
  <c r="E301"/>
  <c r="E302"/>
  <c r="E305"/>
  <c r="E306"/>
  <c r="E307"/>
  <c r="E310"/>
  <c r="E311"/>
  <c r="E312"/>
  <c r="E320"/>
  <c r="E321"/>
  <c r="E322"/>
  <c r="E327"/>
  <c r="E328"/>
  <c r="E332"/>
  <c r="E333"/>
  <c r="E316"/>
  <c r="E276"/>
  <c r="E244"/>
  <c r="E192"/>
  <c r="E186"/>
  <c r="E181"/>
  <c r="E60"/>
  <c r="E53"/>
  <c r="E23"/>
  <c r="E5"/>
  <c r="E325"/>
  <c r="E330"/>
  <c r="C286"/>
  <c r="E286" s="1"/>
  <c r="C246"/>
  <c r="E246" s="1"/>
  <c r="E224"/>
  <c r="E339"/>
  <c r="C274"/>
  <c r="E274" s="1"/>
  <c r="C253"/>
  <c r="E253" s="1"/>
  <c r="E221"/>
  <c r="C178"/>
  <c r="C145"/>
  <c r="T145" s="1"/>
  <c r="C138"/>
  <c r="C135"/>
  <c r="L135" s="1"/>
  <c r="C113"/>
  <c r="C112"/>
  <c r="E112" s="1"/>
  <c r="C98"/>
  <c r="E98" s="1"/>
  <c r="C97"/>
  <c r="E97" s="1"/>
  <c r="C82"/>
  <c r="E82" s="1"/>
  <c r="C46"/>
  <c r="E46" s="1"/>
  <c r="C88"/>
  <c r="E88" s="1"/>
  <c r="C32"/>
  <c r="E32" s="1"/>
  <c r="C26"/>
  <c r="E337"/>
  <c r="E335"/>
  <c r="E319"/>
  <c r="C309"/>
  <c r="E309" s="1"/>
  <c r="C304"/>
  <c r="E304" s="1"/>
  <c r="C299"/>
  <c r="E299" s="1"/>
  <c r="C294"/>
  <c r="E294" s="1"/>
  <c r="C289"/>
  <c r="E289" s="1"/>
  <c r="C284"/>
  <c r="E284" s="1"/>
  <c r="C278"/>
  <c r="E278" s="1"/>
  <c r="C267"/>
  <c r="E267" s="1"/>
  <c r="C262"/>
  <c r="E262" s="1"/>
  <c r="C256"/>
  <c r="E256" s="1"/>
  <c r="C254"/>
  <c r="E254" s="1"/>
  <c r="C247"/>
  <c r="E247" s="1"/>
  <c r="E219"/>
  <c r="E217"/>
  <c r="C166"/>
  <c r="C162"/>
  <c r="E162" s="1"/>
  <c r="C154"/>
  <c r="E154" s="1"/>
  <c r="C148"/>
  <c r="E148" s="1"/>
  <c r="C142"/>
  <c r="C140"/>
  <c r="E140" s="1"/>
  <c r="E137"/>
  <c r="C136"/>
  <c r="E136" s="1"/>
  <c r="C134"/>
  <c r="E134" s="1"/>
  <c r="C131"/>
  <c r="E131" s="1"/>
  <c r="C126"/>
  <c r="E126" s="1"/>
  <c r="C106"/>
  <c r="E106" s="1"/>
  <c r="C103"/>
  <c r="E103" s="1"/>
  <c r="C102"/>
  <c r="E102" s="1"/>
  <c r="C93"/>
  <c r="E93" s="1"/>
  <c r="C84"/>
  <c r="E84" s="1"/>
  <c r="C63"/>
  <c r="E63" s="1"/>
  <c r="C50"/>
  <c r="E50" s="1"/>
  <c r="C37"/>
  <c r="E37" s="1"/>
  <c r="C36"/>
  <c r="E36" s="1"/>
  <c r="E338"/>
  <c r="C313"/>
  <c r="E313" s="1"/>
  <c r="C280"/>
  <c r="E280" s="1"/>
  <c r="C251"/>
  <c r="E251" s="1"/>
  <c r="E231"/>
  <c r="C144"/>
  <c r="E144" s="1"/>
  <c r="C143"/>
  <c r="E143" s="1"/>
  <c r="C127"/>
  <c r="E127" s="1"/>
  <c r="C85"/>
  <c r="E85" s="1"/>
  <c r="C38"/>
  <c r="E38" s="1"/>
  <c r="E236"/>
  <c r="E229"/>
  <c r="E194"/>
  <c r="C125"/>
  <c r="E125" s="1"/>
  <c r="C83"/>
  <c r="E83" s="1"/>
  <c r="C268"/>
  <c r="E268" s="1"/>
  <c r="E211"/>
  <c r="C153"/>
  <c r="E153" s="1"/>
  <c r="C147"/>
  <c r="E147" s="1"/>
  <c r="C141"/>
  <c r="E141" s="1"/>
  <c r="C130"/>
  <c r="E130" s="1"/>
  <c r="C124"/>
  <c r="L124" s="1"/>
  <c r="C117"/>
  <c r="E117" s="1"/>
  <c r="C92"/>
  <c r="E92" s="1"/>
  <c r="E71"/>
  <c r="C41"/>
  <c r="E41" s="1"/>
  <c r="C29"/>
  <c r="E29" s="1"/>
  <c r="C288"/>
  <c r="E288" s="1"/>
  <c r="C283"/>
  <c r="E283" s="1"/>
  <c r="E239"/>
  <c r="C174"/>
  <c r="C173"/>
  <c r="E173" s="1"/>
  <c r="C172"/>
  <c r="E172" s="1"/>
  <c r="C171"/>
  <c r="AJ171" s="1"/>
  <c r="C160"/>
  <c r="C159"/>
  <c r="P159" s="1"/>
  <c r="C158"/>
  <c r="C157"/>
  <c r="H157" s="1"/>
  <c r="C149"/>
  <c r="E149" s="1"/>
  <c r="C20"/>
  <c r="E20" s="1"/>
  <c r="C18"/>
  <c r="E18" s="1"/>
  <c r="C17"/>
  <c r="E17" s="1"/>
  <c r="C16"/>
  <c r="E16" s="1"/>
  <c r="C15"/>
  <c r="E15" s="1"/>
  <c r="C11"/>
  <c r="E11" s="1"/>
  <c r="E7"/>
  <c r="L324"/>
  <c r="P239"/>
  <c r="P236"/>
  <c r="P231"/>
  <c r="P229"/>
  <c r="H224"/>
  <c r="H221"/>
  <c r="H219"/>
  <c r="H217"/>
  <c r="H211"/>
  <c r="H337"/>
  <c r="H335"/>
  <c r="P330"/>
  <c r="H330"/>
  <c r="H325"/>
  <c r="H319"/>
  <c r="P194"/>
  <c r="P339"/>
  <c r="P337"/>
  <c r="P335"/>
  <c r="P325"/>
  <c r="P319"/>
  <c r="L286" l="1"/>
  <c r="H228"/>
  <c r="P171"/>
  <c r="AJ313"/>
  <c r="P158"/>
  <c r="P160"/>
  <c r="AJ174"/>
  <c r="L142"/>
  <c r="P166"/>
  <c r="T113"/>
  <c r="L138"/>
  <c r="AB178"/>
  <c r="X171"/>
  <c r="T125"/>
  <c r="L162"/>
  <c r="AF50"/>
  <c r="H318"/>
  <c r="P324"/>
  <c r="H326"/>
  <c r="P331"/>
  <c r="H218"/>
  <c r="H235"/>
  <c r="AJ304"/>
  <c r="H267"/>
  <c r="AF173"/>
  <c r="T157"/>
  <c r="L148"/>
  <c r="H38"/>
  <c r="P20"/>
  <c r="T339"/>
  <c r="L339"/>
  <c r="T337"/>
  <c r="L337"/>
  <c r="T335"/>
  <c r="L335"/>
  <c r="T330"/>
  <c r="L330"/>
  <c r="T325"/>
  <c r="L325"/>
  <c r="T319"/>
  <c r="L319"/>
  <c r="AJ318"/>
  <c r="X319"/>
  <c r="AF319"/>
  <c r="X325"/>
  <c r="AF325"/>
  <c r="X330"/>
  <c r="AF330"/>
  <c r="AJ331"/>
  <c r="X335"/>
  <c r="AF335"/>
  <c r="AJ336"/>
  <c r="X337"/>
  <c r="AF337"/>
  <c r="AJ338"/>
  <c r="X339"/>
  <c r="AF339"/>
  <c r="AJ193"/>
  <c r="X194"/>
  <c r="AF194"/>
  <c r="X217"/>
  <c r="AF217"/>
  <c r="AJ218"/>
  <c r="X219"/>
  <c r="AF219"/>
  <c r="X221"/>
  <c r="AF221"/>
  <c r="X224"/>
  <c r="AF224"/>
  <c r="X229"/>
  <c r="AJ50"/>
  <c r="P309"/>
  <c r="T246"/>
  <c r="AF299"/>
  <c r="L289"/>
  <c r="L262"/>
  <c r="T309"/>
  <c r="T289"/>
  <c r="AJ178"/>
  <c r="P7"/>
  <c r="P127"/>
  <c r="T173"/>
  <c r="P247"/>
  <c r="P195"/>
  <c r="H223"/>
  <c r="H238"/>
  <c r="AJ309"/>
  <c r="P299"/>
  <c r="P278"/>
  <c r="L254"/>
  <c r="P98"/>
  <c r="T286"/>
  <c r="T294"/>
  <c r="P218"/>
  <c r="H331"/>
  <c r="H336"/>
  <c r="P338"/>
  <c r="H193"/>
  <c r="H230"/>
  <c r="E218"/>
  <c r="E318"/>
  <c r="E331"/>
  <c r="T74"/>
  <c r="H11"/>
  <c r="H50"/>
  <c r="P11"/>
  <c r="L82"/>
  <c r="P289"/>
  <c r="AB309"/>
  <c r="T313"/>
  <c r="T299"/>
  <c r="T262"/>
  <c r="T254"/>
  <c r="L309"/>
  <c r="L246"/>
  <c r="P173"/>
  <c r="T178"/>
  <c r="AB171"/>
  <c r="H159"/>
  <c r="L113"/>
  <c r="T138"/>
  <c r="P84"/>
  <c r="P36"/>
  <c r="H171"/>
  <c r="L171"/>
  <c r="H113"/>
  <c r="AJ195"/>
  <c r="X211"/>
  <c r="AF211"/>
  <c r="AF229"/>
  <c r="X231"/>
  <c r="L268"/>
  <c r="H17"/>
  <c r="AJ228"/>
  <c r="AJ230"/>
  <c r="AF231"/>
  <c r="X236"/>
  <c r="L172"/>
  <c r="H149"/>
  <c r="P283"/>
  <c r="T268"/>
  <c r="T304"/>
  <c r="H158"/>
  <c r="L46"/>
  <c r="L11"/>
  <c r="H304"/>
  <c r="P137"/>
  <c r="X63"/>
  <c r="L18"/>
  <c r="T37"/>
  <c r="L63"/>
  <c r="AB63"/>
  <c r="T93"/>
  <c r="L112"/>
  <c r="H145"/>
  <c r="P138"/>
  <c r="P136"/>
  <c r="P131"/>
  <c r="H125"/>
  <c r="T166"/>
  <c r="L159"/>
  <c r="AJ173"/>
  <c r="AF172"/>
  <c r="P254"/>
  <c r="P262"/>
  <c r="L278"/>
  <c r="T280"/>
  <c r="H294"/>
  <c r="P286"/>
  <c r="H283"/>
  <c r="AF309"/>
  <c r="AF236"/>
  <c r="X239"/>
  <c r="T283"/>
  <c r="P268"/>
  <c r="L283"/>
  <c r="L247"/>
  <c r="L256"/>
  <c r="L117"/>
  <c r="L130"/>
  <c r="L154"/>
  <c r="P97"/>
  <c r="P103"/>
  <c r="H286"/>
  <c r="P135"/>
  <c r="P143"/>
  <c r="L83"/>
  <c r="P63"/>
  <c r="X304"/>
  <c r="AB304"/>
  <c r="T284"/>
  <c r="P267"/>
  <c r="P274"/>
  <c r="T247"/>
  <c r="T256"/>
  <c r="L304"/>
  <c r="L284"/>
  <c r="L288"/>
  <c r="L294"/>
  <c r="H268"/>
  <c r="X173"/>
  <c r="L157"/>
  <c r="H83"/>
  <c r="P93"/>
  <c r="AJ46"/>
  <c r="T63"/>
  <c r="P174"/>
  <c r="T26"/>
  <c r="H299"/>
  <c r="L20"/>
  <c r="P17"/>
  <c r="P15"/>
  <c r="P38"/>
  <c r="L37"/>
  <c r="T32"/>
  <c r="L29"/>
  <c r="AF178"/>
  <c r="X174"/>
  <c r="AB173"/>
  <c r="L173"/>
  <c r="P172"/>
  <c r="H173"/>
  <c r="P256"/>
  <c r="H256"/>
  <c r="P251"/>
  <c r="H247"/>
  <c r="P246"/>
  <c r="T278"/>
  <c r="L274"/>
  <c r="T267"/>
  <c r="L267"/>
  <c r="P294"/>
  <c r="P288"/>
  <c r="H288"/>
  <c r="P284"/>
  <c r="H284"/>
  <c r="L299"/>
  <c r="X313"/>
  <c r="X309"/>
  <c r="AF304"/>
  <c r="P304"/>
  <c r="AF239"/>
  <c r="X71"/>
  <c r="AF71"/>
  <c r="H162"/>
  <c r="L125"/>
  <c r="L127"/>
  <c r="L131"/>
  <c r="L136"/>
  <c r="L140"/>
  <c r="L144"/>
  <c r="L147"/>
  <c r="P83"/>
  <c r="P88"/>
  <c r="P102"/>
  <c r="P106"/>
  <c r="AB50"/>
  <c r="L50"/>
  <c r="T29"/>
  <c r="T16"/>
  <c r="H36"/>
  <c r="AB299"/>
  <c r="H254"/>
  <c r="H178"/>
  <c r="P178"/>
  <c r="P117"/>
  <c r="P125"/>
  <c r="P130"/>
  <c r="P140"/>
  <c r="P144"/>
  <c r="P147"/>
  <c r="T84"/>
  <c r="P82"/>
  <c r="X50"/>
  <c r="P50"/>
  <c r="T36"/>
  <c r="H29"/>
  <c r="T50"/>
  <c r="AJ324"/>
  <c r="E324"/>
  <c r="AJ326"/>
  <c r="E326"/>
  <c r="AJ212"/>
  <c r="E212"/>
  <c r="AJ220"/>
  <c r="E220"/>
  <c r="AJ223"/>
  <c r="E223"/>
  <c r="AJ235"/>
  <c r="E235"/>
  <c r="AJ238"/>
  <c r="E238"/>
  <c r="AJ67"/>
  <c r="E67"/>
  <c r="AJ74"/>
  <c r="E74"/>
  <c r="T288"/>
  <c r="T253"/>
  <c r="P212"/>
  <c r="P220"/>
  <c r="P318"/>
  <c r="H324"/>
  <c r="P326"/>
  <c r="P336"/>
  <c r="H338"/>
  <c r="P193"/>
  <c r="H195"/>
  <c r="H212"/>
  <c r="H220"/>
  <c r="P223"/>
  <c r="P228"/>
  <c r="P230"/>
  <c r="P235"/>
  <c r="P238"/>
  <c r="AB172"/>
  <c r="T174"/>
  <c r="L178"/>
  <c r="H160"/>
  <c r="T149"/>
  <c r="H98"/>
  <c r="T82"/>
  <c r="P74"/>
  <c r="T67"/>
  <c r="AJ63"/>
  <c r="H174"/>
  <c r="L158"/>
  <c r="L160"/>
  <c r="T98"/>
  <c r="L74"/>
  <c r="P67"/>
  <c r="AF63"/>
  <c r="E193"/>
  <c r="E228"/>
  <c r="E336"/>
  <c r="E195"/>
  <c r="H37"/>
  <c r="H32"/>
  <c r="H166"/>
  <c r="T135"/>
  <c r="L145"/>
  <c r="H15"/>
  <c r="H63"/>
  <c r="H82"/>
  <c r="T7"/>
  <c r="L7"/>
  <c r="T17"/>
  <c r="L17"/>
  <c r="T15"/>
  <c r="L15"/>
  <c r="L38"/>
  <c r="P37"/>
  <c r="L36"/>
  <c r="P32"/>
  <c r="P29"/>
  <c r="T106"/>
  <c r="T102"/>
  <c r="T83"/>
  <c r="P148"/>
  <c r="X318"/>
  <c r="AF318"/>
  <c r="X324"/>
  <c r="AF324"/>
  <c r="X326"/>
  <c r="AF326"/>
  <c r="X331"/>
  <c r="AF331"/>
  <c r="X336"/>
  <c r="AF336"/>
  <c r="X338"/>
  <c r="AF338"/>
  <c r="X193"/>
  <c r="AF193"/>
  <c r="X195"/>
  <c r="AF195"/>
  <c r="X212"/>
  <c r="AF212"/>
  <c r="X218"/>
  <c r="AF218"/>
  <c r="X220"/>
  <c r="AF220"/>
  <c r="X223"/>
  <c r="AF223"/>
  <c r="X228"/>
  <c r="AF228"/>
  <c r="X230"/>
  <c r="AF230"/>
  <c r="X235"/>
  <c r="AF235"/>
  <c r="X238"/>
  <c r="AF238"/>
  <c r="X67"/>
  <c r="AF67"/>
  <c r="X74"/>
  <c r="AF74"/>
  <c r="E157"/>
  <c r="P157"/>
  <c r="E159"/>
  <c r="T159"/>
  <c r="E171"/>
  <c r="T171"/>
  <c r="AF171"/>
  <c r="E113"/>
  <c r="P113"/>
  <c r="E138"/>
  <c r="H138"/>
  <c r="E178"/>
  <c r="X178"/>
  <c r="H278"/>
  <c r="L251"/>
  <c r="T172"/>
  <c r="AJ172"/>
  <c r="L174"/>
  <c r="AB174"/>
  <c r="L126"/>
  <c r="L134"/>
  <c r="L137"/>
  <c r="L141"/>
  <c r="L143"/>
  <c r="L149"/>
  <c r="L153"/>
  <c r="P112"/>
  <c r="P85"/>
  <c r="P92"/>
  <c r="H97"/>
  <c r="P41"/>
  <c r="T11"/>
  <c r="L16"/>
  <c r="T18"/>
  <c r="H112"/>
  <c r="H309"/>
  <c r="AJ299"/>
  <c r="H289"/>
  <c r="H246"/>
  <c r="H251"/>
  <c r="H172"/>
  <c r="X172"/>
  <c r="P126"/>
  <c r="P134"/>
  <c r="P141"/>
  <c r="P153"/>
  <c r="T88"/>
  <c r="T97"/>
  <c r="T103"/>
  <c r="H16"/>
  <c r="H7"/>
  <c r="H20"/>
  <c r="E158"/>
  <c r="T158"/>
  <c r="E160"/>
  <c r="T160"/>
  <c r="E174"/>
  <c r="AF174"/>
  <c r="E124"/>
  <c r="P124"/>
  <c r="E142"/>
  <c r="P142"/>
  <c r="E166"/>
  <c r="L166"/>
  <c r="E26"/>
  <c r="H26"/>
  <c r="P26"/>
  <c r="E135"/>
  <c r="H135"/>
  <c r="E145"/>
  <c r="P145"/>
  <c r="X299"/>
  <c r="P18"/>
  <c r="P16"/>
  <c r="T41"/>
  <c r="L41"/>
  <c r="L98"/>
  <c r="L97"/>
  <c r="T92"/>
  <c r="T85"/>
  <c r="T112"/>
  <c r="P154"/>
  <c r="P149"/>
  <c r="H18"/>
  <c r="H41"/>
  <c r="H262"/>
  <c r="T20"/>
  <c r="AJ319"/>
  <c r="AJ325"/>
  <c r="AJ330"/>
  <c r="AJ335"/>
  <c r="AJ337"/>
  <c r="AJ339"/>
  <c r="AJ194"/>
  <c r="AJ211"/>
  <c r="AJ217"/>
  <c r="AJ219"/>
  <c r="AJ221"/>
  <c r="AJ224"/>
  <c r="AJ229"/>
  <c r="AJ231"/>
  <c r="AJ236"/>
  <c r="AJ239"/>
  <c r="AJ71"/>
  <c r="P313"/>
  <c r="AF313"/>
  <c r="T274"/>
  <c r="P253"/>
  <c r="AB313"/>
  <c r="P280"/>
  <c r="T251"/>
  <c r="L313"/>
  <c r="H274"/>
  <c r="L253"/>
  <c r="P162"/>
  <c r="T117"/>
  <c r="T124"/>
  <c r="T126"/>
  <c r="T127"/>
  <c r="T130"/>
  <c r="T131"/>
  <c r="T134"/>
  <c r="T136"/>
  <c r="T137"/>
  <c r="T140"/>
  <c r="T141"/>
  <c r="T142"/>
  <c r="T143"/>
  <c r="T144"/>
  <c r="T147"/>
  <c r="T148"/>
  <c r="T153"/>
  <c r="T154"/>
  <c r="H84"/>
  <c r="H85"/>
  <c r="H88"/>
  <c r="H92"/>
  <c r="H93"/>
  <c r="H102"/>
  <c r="H103"/>
  <c r="H106"/>
  <c r="AF46"/>
  <c r="L26"/>
  <c r="L32"/>
  <c r="X46"/>
  <c r="H313"/>
  <c r="L280"/>
  <c r="H253"/>
  <c r="T162"/>
  <c r="H117"/>
  <c r="H124"/>
  <c r="H126"/>
  <c r="H127"/>
  <c r="H130"/>
  <c r="H131"/>
  <c r="H134"/>
  <c r="H136"/>
  <c r="H137"/>
  <c r="H140"/>
  <c r="H141"/>
  <c r="H142"/>
  <c r="H143"/>
  <c r="H144"/>
  <c r="H147"/>
  <c r="H148"/>
  <c r="H153"/>
  <c r="H154"/>
  <c r="L84"/>
  <c r="L85"/>
  <c r="L88"/>
  <c r="L92"/>
  <c r="L93"/>
  <c r="L102"/>
  <c r="L103"/>
  <c r="L106"/>
  <c r="AB46"/>
  <c r="P46"/>
  <c r="T38"/>
  <c r="H280"/>
  <c r="H46"/>
  <c r="T46"/>
</calcChain>
</file>

<file path=xl/sharedStrings.xml><?xml version="1.0" encoding="utf-8"?>
<sst xmlns="http://schemas.openxmlformats.org/spreadsheetml/2006/main" count="2828" uniqueCount="761">
  <si>
    <t>Mission</t>
  </si>
  <si>
    <t>Objet 3 etoile</t>
  </si>
  <si>
    <t>Gain</t>
  </si>
  <si>
    <t>Gain/heure</t>
  </si>
  <si>
    <t>Gain Réel</t>
  </si>
  <si>
    <t>Bronze</t>
  </si>
  <si>
    <t>Argent</t>
  </si>
  <si>
    <t>Or</t>
  </si>
  <si>
    <t>Platine</t>
  </si>
  <si>
    <t>RLT Fan des animaux</t>
  </si>
  <si>
    <t>Bambins</t>
  </si>
  <si>
    <t>Action les plus rentable</t>
  </si>
  <si>
    <t>Action qui rapporte des PMV et l'EXP</t>
  </si>
  <si>
    <t>Apprendre le comportement des perroquets en les imitant </t>
  </si>
  <si>
    <t>5h</t>
  </si>
  <si>
    <t>25h</t>
  </si>
  <si>
    <t>30h</t>
  </si>
  <si>
    <t>35h</t>
  </si>
  <si>
    <t>45h</t>
  </si>
  <si>
    <t>Jouer avec le chien</t>
  </si>
  <si>
    <t>20h</t>
  </si>
  <si>
    <t>40h</t>
  </si>
  <si>
    <t>Action les moins rentable</t>
  </si>
  <si>
    <t>Action qui rapporte des SimFlouz</t>
  </si>
  <si>
    <t>Voir si un chat finira par me parler si je joue suffisamment longtemps avec lui (langage des chats)</t>
  </si>
  <si>
    <t>3h10</t>
  </si>
  <si>
    <t>19h</t>
  </si>
  <si>
    <t>25h20</t>
  </si>
  <si>
    <t>28h30</t>
  </si>
  <si>
    <t>34h50</t>
  </si>
  <si>
    <t>Danser avec ces chiens géants que les adultes appellent chevaux</t>
  </si>
  <si>
    <t>5h30</t>
  </si>
  <si>
    <t>22h</t>
  </si>
  <si>
    <t>27h30</t>
  </si>
  <si>
    <t>38h30</t>
  </si>
  <si>
    <t>Préados</t>
  </si>
  <si>
    <t>Nourrir les canards</t>
  </si>
  <si>
    <t>nourrir les canards</t>
  </si>
  <si>
    <t>5 min</t>
  </si>
  <si>
    <t>36h10</t>
  </si>
  <si>
    <t>47h50</t>
  </si>
  <si>
    <t>58h20</t>
  </si>
  <si>
    <t>71h10</t>
  </si>
  <si>
    <t>parler aux canards</t>
  </si>
  <si>
    <t>50h</t>
  </si>
  <si>
    <t>60h</t>
  </si>
  <si>
    <t>regarder les canards</t>
  </si>
  <si>
    <t>9h</t>
  </si>
  <si>
    <t>36h</t>
  </si>
  <si>
    <t>54h</t>
  </si>
  <si>
    <t>63h</t>
  </si>
  <si>
    <t>Voir un maximum d'espèces d'animaux différentes à la télévision</t>
  </si>
  <si>
    <t>regarder les actualités </t>
  </si>
  <si>
    <t>4 min</t>
  </si>
  <si>
    <t>28h56</t>
  </si>
  <si>
    <t>38h16</t>
  </si>
  <si>
    <t>46h40</t>
  </si>
  <si>
    <t>56h56</t>
  </si>
  <si>
    <t>regarder une émission</t>
  </si>
  <si>
    <t>20 min</t>
  </si>
  <si>
    <t>32h</t>
  </si>
  <si>
    <t>40h20</t>
  </si>
  <si>
    <t>49h20</t>
  </si>
  <si>
    <t>regarder un documentaire</t>
  </si>
  <si>
    <t>48 min</t>
  </si>
  <si>
    <t>24h48</t>
  </si>
  <si>
    <t>32h48</t>
  </si>
  <si>
    <t>48h48</t>
  </si>
  <si>
    <t>regarder un film</t>
  </si>
  <si>
    <t>1h40</t>
  </si>
  <si>
    <t>26h40</t>
  </si>
  <si>
    <t>41h40</t>
  </si>
  <si>
    <t>marathon de films</t>
  </si>
  <si>
    <t>8h</t>
  </si>
  <si>
    <t>48h</t>
  </si>
  <si>
    <t>Regarder des vidéos de chats hilarantes</t>
  </si>
  <si>
    <t>Ados</t>
  </si>
  <si>
    <t>Jouer avec des chats en permanence</t>
  </si>
  <si>
    <t>prendre dans ses bras</t>
  </si>
  <si>
    <t>4h</t>
  </si>
  <si>
    <t>56h</t>
  </si>
  <si>
    <t>68h</t>
  </si>
  <si>
    <t>caresses compulsives</t>
  </si>
  <si>
    <t>7h</t>
  </si>
  <si>
    <t>49h</t>
  </si>
  <si>
    <t>70h</t>
  </si>
  <si>
    <t>Jouer au frisbee avec un chien toute la journée</t>
  </si>
  <si>
    <t>lancer le frisbee</t>
  </si>
  <si>
    <t>35h12</t>
  </si>
  <si>
    <t>46h24</t>
  </si>
  <si>
    <t>56h48</t>
  </si>
  <si>
    <t>68h48</t>
  </si>
  <si>
    <t>épuiser le chien</t>
  </si>
  <si>
    <t>Voir si les poissons organisent réellement des cérémonies d'initiation dans leurs aquariums</t>
  </si>
  <si>
    <t>regarder les poissons</t>
  </si>
  <si>
    <t>41h20</t>
  </si>
  <si>
    <t>54h40</t>
  </si>
  <si>
    <t>66h40</t>
  </si>
  <si>
    <t>81h20</t>
  </si>
  <si>
    <t>être hypnotisé par les poissons</t>
  </si>
  <si>
    <t>Examiner le comportement des lapins en interagissant avec eux</t>
  </si>
  <si>
    <t>nourrir le lapin</t>
  </si>
  <si>
    <t>1 min 36</t>
  </si>
  <si>
    <t>examiner le lapin</t>
  </si>
  <si>
    <t>observer le lapin</t>
  </si>
  <si>
    <t>M'occuper des chevaux</t>
  </si>
  <si>
    <t>nourrir le cheval</t>
  </si>
  <si>
    <t>24 min</t>
  </si>
  <si>
    <t>35h36</t>
  </si>
  <si>
    <t>47h12</t>
  </si>
  <si>
    <t>57h12</t>
  </si>
  <si>
    <t>panser le cheval </t>
  </si>
  <si>
    <t>caresser le cheval</t>
  </si>
  <si>
    <t>36h40</t>
  </si>
  <si>
    <t>48h20</t>
  </si>
  <si>
    <t>71h40</t>
  </si>
  <si>
    <t>parler avec le cheval</t>
  </si>
  <si>
    <t>Interagir avec un perroquet</t>
  </si>
  <si>
    <t>discussion rapide</t>
  </si>
  <si>
    <t>51h40</t>
  </si>
  <si>
    <t>68h20</t>
  </si>
  <si>
    <t>83h20</t>
  </si>
  <si>
    <t>101h40</t>
  </si>
  <si>
    <t>conversation </t>
  </si>
  <si>
    <t>3h</t>
  </si>
  <si>
    <t>72h</t>
  </si>
  <si>
    <t>87h</t>
  </si>
  <si>
    <t>apprendre des tours</t>
  </si>
  <si>
    <t>90h</t>
  </si>
  <si>
    <t>Adultes</t>
  </si>
  <si>
    <t>Participer à des événements équestres</t>
  </si>
  <si>
    <t>numéros équestres</t>
  </si>
  <si>
    <t>2h20</t>
  </si>
  <si>
    <t>72h20</t>
  </si>
  <si>
    <t>95h40</t>
  </si>
  <si>
    <t>114h20</t>
  </si>
  <si>
    <t>140h</t>
  </si>
  <si>
    <t>144h40</t>
  </si>
  <si>
    <t>191h20</t>
  </si>
  <si>
    <t>233h20</t>
  </si>
  <si>
    <t>284h40</t>
  </si>
  <si>
    <t>voltige équestre</t>
  </si>
  <si>
    <t>76h</t>
  </si>
  <si>
    <t>96h</t>
  </si>
  <si>
    <t>120h</t>
  </si>
  <si>
    <t>144h</t>
  </si>
  <si>
    <t>154h</t>
  </si>
  <si>
    <t>200h</t>
  </si>
  <si>
    <t>240h</t>
  </si>
  <si>
    <t>296h</t>
  </si>
  <si>
    <t>saut d'obstacles</t>
  </si>
  <si>
    <t>6h</t>
  </si>
  <si>
    <t>66h</t>
  </si>
  <si>
    <t>84h</t>
  </si>
  <si>
    <t>102h</t>
  </si>
  <si>
    <t>126h</t>
  </si>
  <si>
    <t>168h</t>
  </si>
  <si>
    <t>204h</t>
  </si>
  <si>
    <t>246h</t>
  </si>
  <si>
    <t>Observer des poissons</t>
  </si>
  <si>
    <t>86h48</t>
  </si>
  <si>
    <t>114h48</t>
  </si>
  <si>
    <t>170h48</t>
  </si>
  <si>
    <t>177h44</t>
  </si>
  <si>
    <t>235h04</t>
  </si>
  <si>
    <t>286h40</t>
  </si>
  <si>
    <t>349h44</t>
  </si>
  <si>
    <t>152h</t>
  </si>
  <si>
    <t>Apprendre des nouveaux tours à tous les chiens avec le loisir Dressage canin</t>
  </si>
  <si>
    <t>leçon courte</t>
  </si>
  <si>
    <t>2h</t>
  </si>
  <si>
    <t>92h</t>
  </si>
  <si>
    <t>122h</t>
  </si>
  <si>
    <t>148h</t>
  </si>
  <si>
    <t>180h</t>
  </si>
  <si>
    <t>188h</t>
  </si>
  <si>
    <t>248h</t>
  </si>
  <si>
    <t>302h</t>
  </si>
  <si>
    <t>368h</t>
  </si>
  <si>
    <t>cours de dressage</t>
  </si>
  <si>
    <t>300h</t>
  </si>
  <si>
    <t>étude quotidienne</t>
  </si>
  <si>
    <t>150h</t>
  </si>
  <si>
    <t>186h</t>
  </si>
  <si>
    <t>366h</t>
  </si>
  <si>
    <t>entraînement rigoureux </t>
  </si>
  <si>
    <t>184h</t>
  </si>
  <si>
    <t>192h</t>
  </si>
  <si>
    <t>304h</t>
  </si>
  <si>
    <t>Maîtriser le parcours d'agility canine au parc pour animaux</t>
  </si>
  <si>
    <t>Faire participer des chats à l'exposition féline</t>
  </si>
  <si>
    <t>Jouer avec des chats tout le temps</t>
  </si>
  <si>
    <t>340h</t>
  </si>
  <si>
    <t>77h</t>
  </si>
  <si>
    <t>98h</t>
  </si>
  <si>
    <t>119h</t>
  </si>
  <si>
    <t>147h</t>
  </si>
  <si>
    <t>196h</t>
  </si>
  <si>
    <t>238h</t>
  </si>
  <si>
    <t>287h</t>
  </si>
  <si>
    <t>73h36</t>
  </si>
  <si>
    <t>97h36</t>
  </si>
  <si>
    <t>118h24</t>
  </si>
  <si>
    <t>144h48</t>
  </si>
  <si>
    <t>150h24</t>
  </si>
  <si>
    <t>199h12</t>
  </si>
  <si>
    <t>242h24</t>
  </si>
  <si>
    <t>Séniors</t>
  </si>
  <si>
    <t>M'occuper d'un lapin de compagnie</t>
  </si>
  <si>
    <t>1 m 36</t>
  </si>
  <si>
    <t>parler avec le lapin</t>
  </si>
  <si>
    <t>28h</t>
  </si>
  <si>
    <t>Parler aux chevaux</t>
  </si>
  <si>
    <t>Nourrir des oiseaux sur des bancs de parc</t>
  </si>
  <si>
    <t>parc</t>
  </si>
  <si>
    <t>10 min</t>
  </si>
  <si>
    <t>33h</t>
  </si>
  <si>
    <t>43h30</t>
  </si>
  <si>
    <t>53h10</t>
  </si>
  <si>
    <t>64h50</t>
  </si>
  <si>
    <t>centre aquatique</t>
  </si>
  <si>
    <t>1h</t>
  </si>
  <si>
    <t>31h</t>
  </si>
  <si>
    <t>41h</t>
  </si>
  <si>
    <t>61h</t>
  </si>
  <si>
    <t>centre communautaire</t>
  </si>
  <si>
    <t>42h</t>
  </si>
  <si>
    <t>snowpark</t>
  </si>
  <si>
    <t>12h</t>
  </si>
  <si>
    <t>RLT Animateur</t>
  </si>
  <si>
    <t>Je veux en savoir plus sur le divertissement en regardant la télévision</t>
  </si>
  <si>
    <t>se plaindre des actualités</t>
  </si>
  <si>
    <t>2 min 24</t>
  </si>
  <si>
    <t>20h41</t>
  </si>
  <si>
    <t>27h22</t>
  </si>
  <si>
    <t>33h22</t>
  </si>
  <si>
    <t>40h41</t>
  </si>
  <si>
    <t>18h</t>
  </si>
  <si>
    <t>23h40</t>
  </si>
  <si>
    <t>29h</t>
  </si>
  <si>
    <t>35h20</t>
  </si>
  <si>
    <t>documentaire</t>
  </si>
  <si>
    <t>17h36</t>
  </si>
  <si>
    <t>23h12</t>
  </si>
  <si>
    <t>28h48</t>
  </si>
  <si>
    <t>34h24</t>
  </si>
  <si>
    <t>regarder une film</t>
  </si>
  <si>
    <t>18h20</t>
  </si>
  <si>
    <t>24h</t>
  </si>
  <si>
    <r>
      <t> </t>
    </r>
    <r>
      <rPr>
        <sz val="11"/>
        <rFont val="Calibri"/>
        <family val="2"/>
        <scheme val="minor"/>
      </rPr>
      <t>Je veux jouer avec un train électrique et étudier son pouvoir divertissant hypnotique</t>
    </r>
  </si>
  <si>
    <t>petit tour en train</t>
  </si>
  <si>
    <t>20h40</t>
  </si>
  <si>
    <t>27h20</t>
  </si>
  <si>
    <t>33h20</t>
  </si>
  <si>
    <t>40h40</t>
  </si>
  <si>
    <t>parcourir la ville</t>
  </si>
  <si>
    <t>traverser le pays</t>
  </si>
  <si>
    <t>6h30</t>
  </si>
  <si>
    <t>19h30</t>
  </si>
  <si>
    <t>26h</t>
  </si>
  <si>
    <t>32h30</t>
  </si>
  <si>
    <t>39h</t>
  </si>
  <si>
    <t>Je veux m'entraîner à dormir pour pouvoir faire des rêves fantastiques qui seront une source d'inspiration pour mes aventures magiques</t>
  </si>
  <si>
    <t>sieste régénératrice</t>
  </si>
  <si>
    <t>petit somme</t>
  </si>
  <si>
    <t>23h36</t>
  </si>
  <si>
    <t>sommeil profond</t>
  </si>
  <si>
    <t>hiberner</t>
  </si>
  <si>
    <t>Je veux écouter de la musique d'une chaîne hifi pour devenir plus tard danseur/danseuse professionnel(le) !</t>
  </si>
  <si>
    <t>musique pop ou autres</t>
  </si>
  <si>
    <t>aléatoire</t>
  </si>
  <si>
    <t>7 min 12</t>
  </si>
  <si>
    <t>18h36</t>
  </si>
  <si>
    <t>24h36</t>
  </si>
  <si>
    <t>36h36</t>
  </si>
  <si>
    <t>SimFM</t>
  </si>
  <si>
    <t>enfants</t>
  </si>
  <si>
    <t>Je veux faire de la balançoire pour m'amuser énormément</t>
  </si>
  <si>
    <t xml:space="preserve"> </t>
  </si>
  <si>
    <t>jouer</t>
  </si>
  <si>
    <t>3 min</t>
  </si>
  <si>
    <t>25h51</t>
  </si>
  <si>
    <t>34h12</t>
  </si>
  <si>
    <t>41h42</t>
  </si>
  <si>
    <t>50h51</t>
  </si>
  <si>
    <t>balancement long</t>
  </si>
  <si>
    <t>45 min</t>
  </si>
  <si>
    <t>22h30</t>
  </si>
  <si>
    <t>29h15</t>
  </si>
  <si>
    <t>balancement très long</t>
  </si>
  <si>
    <t>44h</t>
  </si>
  <si>
    <t>Je veux vivre des aventures magiques dans une maison de jeu</t>
  </si>
  <si>
    <t>2 petits oursons</t>
  </si>
  <si>
    <t>50 min</t>
  </si>
  <si>
    <t>29h10</t>
  </si>
  <si>
    <t>35h50</t>
  </si>
  <si>
    <t>43h20</t>
  </si>
  <si>
    <t>vacances de chat</t>
  </si>
  <si>
    <t>43h</t>
  </si>
  <si>
    <t>manoir aux monstres</t>
  </si>
  <si>
    <t>cachette de supersim</t>
  </si>
  <si>
    <t>Je veux danser sur de la musique pop avec des voix artificielles à longueur de journée</t>
  </si>
  <si>
    <t>pop ou autres</t>
  </si>
  <si>
    <t>28h58</t>
  </si>
  <si>
    <t>38h17</t>
  </si>
  <si>
    <t>46h41</t>
  </si>
  <si>
    <t>56h58</t>
  </si>
  <si>
    <t>26h02</t>
  </si>
  <si>
    <t>34h26</t>
  </si>
  <si>
    <t>51h14</t>
  </si>
  <si>
    <t>Je veux faire autant de danse classique que possible au centre communautaire</t>
  </si>
  <si>
    <t>pirouette</t>
  </si>
  <si>
    <t>36h12</t>
  </si>
  <si>
    <t>47h52</t>
  </si>
  <si>
    <t>71h12</t>
  </si>
  <si>
    <t>pirouettes rapides</t>
  </si>
  <si>
    <t>pirouettes (centre communautaire)</t>
  </si>
  <si>
    <t>pirouettes (domicile)</t>
  </si>
  <si>
    <t>pirouettes intensives (centre communautaire)</t>
  </si>
  <si>
    <t>pirouettes intensives (domicile)</t>
  </si>
  <si>
    <t>Je veux faire des imitations de tous les Sims à la télévision pour divertir tous les Sims</t>
  </si>
  <si>
    <t>actualités</t>
  </si>
  <si>
    <t>émission</t>
  </si>
  <si>
    <t>film</t>
  </si>
  <si>
    <t>Je veux m'entraîner à communiquer en parlant au téléphone toute la journée</t>
  </si>
  <si>
    <t>appeler Mamie</t>
  </si>
  <si>
    <t>appeler un ami</t>
  </si>
  <si>
    <t>8 min</t>
  </si>
  <si>
    <t>26h24</t>
  </si>
  <si>
    <t>34h48</t>
  </si>
  <si>
    <t>52h</t>
  </si>
  <si>
    <t>51h52</t>
  </si>
  <si>
    <t>support technique</t>
  </si>
  <si>
    <t>Je veux faire de nombreuses balades sur un animal gonflable dans la piscine</t>
  </si>
  <si>
    <t>utiliser</t>
  </si>
  <si>
    <t>48s</t>
  </si>
  <si>
    <t>flotter</t>
  </si>
  <si>
    <t>3 min 12</t>
  </si>
  <si>
    <t>s'installer dessus</t>
  </si>
  <si>
    <t>12 min</t>
  </si>
  <si>
    <t>version longue</t>
  </si>
  <si>
    <t>40 min</t>
  </si>
  <si>
    <t>24h40</t>
  </si>
  <si>
    <t>32h40</t>
  </si>
  <si>
    <t>48h40</t>
  </si>
  <si>
    <t>tour d'anthologie</t>
  </si>
  <si>
    <t>25h40</t>
  </si>
  <si>
    <t>39h40</t>
  </si>
  <si>
    <t>Je veux étudier la conception de jeux en jouant à des jeux vidéos et en regardant des vidéos de chats à longueur de journée</t>
  </si>
  <si>
    <t>mails</t>
  </si>
  <si>
    <t>surfer</t>
  </si>
  <si>
    <t>simbook</t>
  </si>
  <si>
    <t>25h36</t>
  </si>
  <si>
    <t>33h48</t>
  </si>
  <si>
    <t>41h12</t>
  </si>
  <si>
    <t>50h24</t>
  </si>
  <si>
    <t>vidéos avec des chats</t>
  </si>
  <si>
    <t>blog</t>
  </si>
  <si>
    <t>Simcity</t>
  </si>
  <si>
    <t>Je veux lire des livres pour devenir auteur et écrire des livres fantastiques comme Le conte de deux Simcités !</t>
  </si>
  <si>
    <t>roman de gare</t>
  </si>
  <si>
    <t>biographie (biblio d'adulte)</t>
  </si>
  <si>
    <t>encyclopédie (biblio d'adulte)</t>
  </si>
  <si>
    <t>31h40</t>
  </si>
  <si>
    <t>41h10</t>
  </si>
  <si>
    <t>47h30</t>
  </si>
  <si>
    <t>livre de science fiction (biblio d'adulte ou préado)</t>
  </si>
  <si>
    <t>bonne littérature (biblio d'adulte)</t>
  </si>
  <si>
    <t>9h30</t>
  </si>
  <si>
    <t>38h</t>
  </si>
  <si>
    <t>grand livre de choses (biblio d'adulte)</t>
  </si>
  <si>
    <t>57h</t>
  </si>
  <si>
    <t>BD (biblio de préado)</t>
  </si>
  <si>
    <t>nouvelle (biblio de préado)</t>
  </si>
  <si>
    <t>roman (biblio de préado)</t>
  </si>
  <si>
    <t>11h</t>
  </si>
  <si>
    <t>55h</t>
  </si>
  <si>
    <t> Je veux mettre le public à genoux en tapant autant que possible sur le fûts d'une batterie (s'entraîner à la batterie)</t>
  </si>
  <si>
    <t>69h40</t>
  </si>
  <si>
    <t>Je veux être un guitariste de génie en m'entraînant autant que possible à la guitare (s'entraîner à la guitare ou à la basse)</t>
  </si>
  <si>
    <t>Je veux être le leader du plus grand groupe du monde en chantant autant que possible dans un micro (s'entraîner au chant)</t>
  </si>
  <si>
    <t>Je veux maîtriser les gammes en jouant autant que possible sur un clavier électronique (s'entraîner au clavier)</t>
  </si>
  <si>
    <t>Je veux interagir avec d'autres sims toute la journée pour les étudier et devenir un(e) grand(e) acteur/actrice de genre comme Tilde Simton ! (necessite 2 sims)</t>
  </si>
  <si>
    <t xml:space="preserve">être gentil ou se plaindre </t>
  </si>
  <si>
    <t>1 min</t>
  </si>
  <si>
    <t>rire aux éclats</t>
  </si>
  <si>
    <t>85h</t>
  </si>
  <si>
    <t>Je veux faire rire autant que possible les autres sims en étant vraiment drôle ! (rire aux éclats) (necessite 2 sims)</t>
  </si>
  <si>
    <t>Je veux lire des magazines pour savoir comment me comporter comme une célébrité à l'âge adulte, comme le célèbre couple Simgelina !</t>
  </si>
  <si>
    <t>célébrités et ragots</t>
  </si>
  <si>
    <t>51h42</t>
  </si>
  <si>
    <t>68h21</t>
  </si>
  <si>
    <t>83h42</t>
  </si>
  <si>
    <t>101h42</t>
  </si>
  <si>
    <t>maison, jardin et lamas</t>
  </si>
  <si>
    <t>58h</t>
  </si>
  <si>
    <t>71h</t>
  </si>
  <si>
    <t>86h</t>
  </si>
  <si>
    <t>musique</t>
  </si>
  <si>
    <t>88h</t>
  </si>
  <si>
    <t>science</t>
  </si>
  <si>
    <t>Je veux être le leader du plus grand groupe de monde en chantant autant que possible dans un micro  (s'entraîner au chant)</t>
  </si>
  <si>
    <t>72h50</t>
  </si>
  <si>
    <t>95h</t>
  </si>
  <si>
    <t>117h10</t>
  </si>
  <si>
    <t>142h30</t>
  </si>
  <si>
    <t>148h50</t>
  </si>
  <si>
    <t>196h20</t>
  </si>
  <si>
    <t>237h30</t>
  </si>
  <si>
    <t>291h20</t>
  </si>
  <si>
    <t>196h21</t>
  </si>
  <si>
    <t>291h21</t>
  </si>
  <si>
    <t>196h22</t>
  </si>
  <si>
    <t>291h22</t>
  </si>
  <si>
    <t>Je veux mettre le public à genoux en tapant autant que possible sur les fûts d'une batterie (s'entraîner à la batterie)</t>
  </si>
  <si>
    <t>196h23</t>
  </si>
  <si>
    <t>291h23</t>
  </si>
  <si>
    <t>Je veux travailler autant que possible en tant que musicien au studio d'enregistrement (une journée de travail)</t>
  </si>
  <si>
    <t>264h</t>
  </si>
  <si>
    <t>312h</t>
  </si>
  <si>
    <t>384h</t>
  </si>
  <si>
    <t>Je veux travailler autant que possible en tant qu'acteur au studio de cinéma (une journée de travail)</t>
  </si>
  <si>
    <t>5 à 8h (calcules suivant avec 8h)</t>
  </si>
  <si>
    <t>Je veux faire autant de voltige équestre que possible à l'écurie</t>
  </si>
  <si>
    <t>Je veux faire autant de numéros équestres que possible à l'écurie</t>
  </si>
  <si>
    <t>Je veux faire autant de saut d'obstacles que possible à l'écurie</t>
  </si>
  <si>
    <r>
      <t>Je veux impressionner le public avec ma force incroyable en battant continuellement les records au jeu de force de la fête foraine</t>
    </r>
    <r>
      <rPr>
        <sz val="10"/>
        <color rgb="FF333333"/>
        <rFont val="Arial"/>
        <family val="2"/>
      </rPr>
      <t/>
    </r>
  </si>
  <si>
    <t>coup rapide</t>
  </si>
  <si>
    <t>30 min</t>
  </si>
  <si>
    <t>93h</t>
  </si>
  <si>
    <t>123h</t>
  </si>
  <si>
    <t>183h</t>
  </si>
  <si>
    <t>190h30</t>
  </si>
  <si>
    <t>252h</t>
  </si>
  <si>
    <t>307h30</t>
  </si>
  <si>
    <t>375h</t>
  </si>
  <si>
    <t>frappe correcte</t>
  </si>
  <si>
    <t>181h</t>
  </si>
  <si>
    <t>249h</t>
  </si>
  <si>
    <t>303h</t>
  </si>
  <si>
    <t>370h</t>
  </si>
  <si>
    <t>session de frappe</t>
  </si>
  <si>
    <t>valse de la cloche</t>
  </si>
  <si>
    <t>Je veux montrer au monde mes numéros de jonglage en jonglant autant que possible</t>
  </si>
  <si>
    <t>jongler avec des quilles</t>
  </si>
  <si>
    <t>jongler avec des épées</t>
  </si>
  <si>
    <t>jongler avec des poulets en plastique</t>
  </si>
  <si>
    <t>jongler avec des torches</t>
  </si>
  <si>
    <t> Sortez de ma pelouse ! Je veux planter toute la journée dans le jardin !</t>
  </si>
  <si>
    <t>plante à simflouz</t>
  </si>
  <si>
    <t>carottes</t>
  </si>
  <si>
    <t>maïs</t>
  </si>
  <si>
    <t>51h</t>
  </si>
  <si>
    <t>62h</t>
  </si>
  <si>
    <t>laitue (simophage)</t>
  </si>
  <si>
    <t>30h45</t>
  </si>
  <si>
    <t>41h15</t>
  </si>
  <si>
    <t>50h15</t>
  </si>
  <si>
    <t>60h45</t>
  </si>
  <si>
    <t>pastèques</t>
  </si>
  <si>
    <t>piment rouge</t>
  </si>
  <si>
    <t>16h</t>
  </si>
  <si>
    <t>64h</t>
  </si>
  <si>
    <t>fraises (simophage)</t>
  </si>
  <si>
    <t>pommes de terre</t>
  </si>
  <si>
    <t>courgettes</t>
  </si>
  <si>
    <t>citrouille</t>
  </si>
  <si>
    <t>tomates (simophage)</t>
  </si>
  <si>
    <t>ail</t>
  </si>
  <si>
    <t>haricots</t>
  </si>
  <si>
    <t>aubergines (simophage)</t>
  </si>
  <si>
    <t>hamburgers</t>
  </si>
  <si>
    <t>oignons</t>
  </si>
  <si>
    <t>épinards (simophage, payable en PMV)</t>
  </si>
  <si>
    <t>carottes 24 carats (payables en PMV)</t>
  </si>
  <si>
    <t>Je veux dormir beaucoup ! J'adore les siestes car je fais encore de fantastiques rêves, etc…</t>
  </si>
  <si>
    <t>45h30</t>
  </si>
  <si>
    <t>ne pas entendre l'alarme</t>
  </si>
  <si>
    <t>10h30</t>
  </si>
  <si>
    <t>31h30</t>
  </si>
  <si>
    <t>52h30</t>
  </si>
  <si>
    <t>Je veux utiliser des ordinateurs ! Je m'y connais un peu en tubes à vide, alors ça ne devrait pas être trop difficile, etc…</t>
  </si>
  <si>
    <t>surfer sur internet</t>
  </si>
  <si>
    <t>56h54</t>
  </si>
  <si>
    <t>jouer au jeu Les Sims</t>
  </si>
  <si>
    <t>jouer à Simcity</t>
  </si>
  <si>
    <t>Je veux danser sur la musique de la chaîne hifi ! Je vais leur montrer comment on dansait à l'époque ! </t>
  </si>
  <si>
    <t>pop et divers</t>
  </si>
  <si>
    <t>Je veux regarder mes feuilletons à la télévision pour pouvoir me plaindre et dire à quel point c'était mieux avant ! etc…</t>
  </si>
  <si>
    <t>Je veux faire rire autant que possible les autres sims en étant vraiment drôle ! (rire aux éclats)</t>
  </si>
  <si>
    <t>Je veux tenir le plus souvent que possible le stand des bisous pour réaliser les rêves de tous les sims !</t>
  </si>
  <si>
    <t>s'installer</t>
  </si>
  <si>
    <t>tenir le stand</t>
  </si>
  <si>
    <t>Je veux parler aux sims à longueur de journée ! etc…</t>
  </si>
  <si>
    <t>actions de 1 min (se plaindre, être gentil)</t>
  </si>
  <si>
    <t>faire crac crac (avec partenaire sénior)</t>
  </si>
  <si>
    <t>RLT Sportif</t>
  </si>
  <si>
    <t>Je veux me balancer très longtemps sur une balançoire</t>
  </si>
  <si>
    <t>Je veux éclabousser des sims dans la piscine pour enfants</t>
  </si>
  <si>
    <t>jouer dans la piscine</t>
  </si>
  <si>
    <t>faire des éclaboussures</t>
  </si>
  <si>
    <t>nager un marathon</t>
  </si>
  <si>
    <t>jouer aux pirates</t>
  </si>
  <si>
    <t>Se faire donner de la purée de légumes </t>
  </si>
  <si>
    <t>Regarder Activités et Jeux à la télévision</t>
  </si>
  <si>
    <t>Se lier d'amitié avec le ver de sable du bac à sable</t>
  </si>
  <si>
    <t>Je veux qu'on me lise Rapido Runnington</t>
  </si>
  <si>
    <t>18h40</t>
  </si>
  <si>
    <t>23h20</t>
  </si>
  <si>
    <t>Je veux devenir pilote en m'entraînant sur un cheval à bascule</t>
  </si>
  <si>
    <t>22h36</t>
  </si>
  <si>
    <t>Je veux trouver des coquillages sur la plage</t>
  </si>
  <si>
    <t>entre 0h et 6h</t>
  </si>
  <si>
    <t>23h30</t>
  </si>
  <si>
    <t>31h10</t>
  </si>
  <si>
    <t>46h20</t>
  </si>
  <si>
    <t>entre 6h et 12h</t>
  </si>
  <si>
    <t>entre 12h et 18h</t>
  </si>
  <si>
    <t>entre 18h et minuit</t>
  </si>
  <si>
    <t>Faire du karaté au Centre Communautaire</t>
  </si>
  <si>
    <t>coup de poing</t>
  </si>
  <si>
    <t>duel rapide</t>
  </si>
  <si>
    <t>entraînement de karaté</t>
  </si>
  <si>
    <t>long combat</t>
  </si>
  <si>
    <t>Faire de la danse classique au Centre Communautaire</t>
  </si>
  <si>
    <t>une pirouette (Centre Communautaire)</t>
  </si>
  <si>
    <t xml:space="preserve">une pirouette (dans une maison) </t>
  </si>
  <si>
    <t>pirouettes rapides (Centre Communautaire et maison)</t>
  </si>
  <si>
    <t>pirouettes (Centre Communautaire)</t>
  </si>
  <si>
    <t>pirouettes (dans une maison)</t>
  </si>
  <si>
    <t>pirouettes intensives (Centre Communautaire)</t>
  </si>
  <si>
    <t>pirouettes intensives (dans une maison)</t>
  </si>
  <si>
    <t>Glisser dans un toboggan aquatique en colimaçon</t>
  </si>
  <si>
    <t>Trampoline-athon</t>
  </si>
  <si>
    <t>trampoline-athon</t>
  </si>
  <si>
    <t>entraînement acrobatique</t>
  </si>
  <si>
    <t>Longues balades sur un animal gonflable</t>
  </si>
  <si>
    <t>Regarder la chaîne de sport à la télévision</t>
  </si>
  <si>
    <t>Lire des biographies de stars du sport</t>
  </si>
  <si>
    <t>Faire beaucoup de snowboard au snowpark</t>
  </si>
  <si>
    <t>séance rapide</t>
  </si>
  <si>
    <t>surf sur la neige</t>
  </si>
  <si>
    <t>47h</t>
  </si>
  <si>
    <t>62h10</t>
  </si>
  <si>
    <t>75h50</t>
  </si>
  <si>
    <t>92h30</t>
  </si>
  <si>
    <t>figures jusqu'au lendemain</t>
  </si>
  <si>
    <t>passer les essais pour la ligue de snowboard</t>
  </si>
  <si>
    <t>8h20</t>
  </si>
  <si>
    <t>75h</t>
  </si>
  <si>
    <t>91h40</t>
  </si>
  <si>
    <t>Faire du toboggan au snowpark luge)</t>
  </si>
  <si>
    <t>descente rapide</t>
  </si>
  <si>
    <t>glissade sur la neige</t>
  </si>
  <si>
    <t>super descente</t>
  </si>
  <si>
    <t>session de toboggan professionnel</t>
  </si>
  <si>
    <t>Obtenir des conseils pour être en bonne forme physique en utilisant internet</t>
  </si>
  <si>
    <t>4h30</t>
  </si>
  <si>
    <t>40h36</t>
  </si>
  <si>
    <t>Obtenir des trésors de plongée à la plage (payant)</t>
  </si>
  <si>
    <t>plongée dans une bâche (100§/plongée)</t>
  </si>
  <si>
    <t>plongée dans un lagon (200§/plongée)</t>
  </si>
  <si>
    <t>plongée dans un récif (300§/plongée)</t>
  </si>
  <si>
    <t>Pratiquer un patinage de détente sur la patinoire de hockey sur glace</t>
  </si>
  <si>
    <t>échauffement</t>
  </si>
  <si>
    <t>98h40</t>
  </si>
  <si>
    <t>130h30</t>
  </si>
  <si>
    <t>159h10</t>
  </si>
  <si>
    <t>194h10</t>
  </si>
  <si>
    <t>202h</t>
  </si>
  <si>
    <t>267h10</t>
  </si>
  <si>
    <t>325h50</t>
  </si>
  <si>
    <t>397h30</t>
  </si>
  <si>
    <t>routine rapide</t>
  </si>
  <si>
    <t>patinage de détente</t>
  </si>
  <si>
    <t>danse avec ferveur</t>
  </si>
  <si>
    <t>156h</t>
  </si>
  <si>
    <t>372h</t>
  </si>
  <si>
    <t>Attraper plein de poissons en pêchant au parc</t>
  </si>
  <si>
    <t>aller à la pêche</t>
  </si>
  <si>
    <t>se détendre</t>
  </si>
  <si>
    <t>99h</t>
  </si>
  <si>
    <t>153h</t>
  </si>
  <si>
    <t>189h</t>
  </si>
  <si>
    <t>306h</t>
  </si>
  <si>
    <t>369h</t>
  </si>
  <si>
    <t>marathon-poissons de 24h</t>
  </si>
  <si>
    <t>Passer autant de temps que possible à plonger au centre aquatique</t>
  </si>
  <si>
    <t>sauts vite-fait</t>
  </si>
  <si>
    <t>sauts aquatiques</t>
  </si>
  <si>
    <t>plongeon discipliné</t>
  </si>
  <si>
    <t>plongeon toute la journée</t>
  </si>
  <si>
    <t>Rédiger des statistiques de saison sur un ordinateur</t>
  </si>
  <si>
    <t>76h40</t>
  </si>
  <si>
    <t>123h20</t>
  </si>
  <si>
    <t>156h40</t>
  </si>
  <si>
    <t>206h40</t>
  </si>
  <si>
    <t>251h40</t>
  </si>
  <si>
    <t>306h40</t>
  </si>
  <si>
    <t>Aller travailler au stade</t>
  </si>
  <si>
    <t>?</t>
  </si>
  <si>
    <t>Préparer du pain de banane pour l'énergie</t>
  </si>
  <si>
    <t>S'entraîner à dormir</t>
  </si>
  <si>
    <t>Être maître nageur au Centre Aquatique (chaise haute de piscine)</t>
  </si>
  <si>
    <t>surveiller la piscine (Centre Aquatique et domicile)</t>
  </si>
  <si>
    <t>surveiller (Plage)</t>
  </si>
  <si>
    <t>6 min 24</t>
  </si>
  <si>
    <t>25h49</t>
  </si>
  <si>
    <t>34h02</t>
  </si>
  <si>
    <t>41h29</t>
  </si>
  <si>
    <t>50h40</t>
  </si>
  <si>
    <t>profiter de la vue (Centre Aquatique et domicile)</t>
  </si>
  <si>
    <t>protéger les innocents (Centre Aquatique et Plage et domicile)</t>
  </si>
  <si>
    <t>Parler à d'autres sims de la vie d'athlète </t>
  </si>
  <si>
    <t>Danser au son de la chaîne hifi</t>
  </si>
  <si>
    <t>S'entraîner à utiliser un ordinateur</t>
  </si>
  <si>
    <t>Sims</t>
  </si>
  <si>
    <t>RLT Geek</t>
  </si>
  <si>
    <t>Je veux regarder le Dr Oups à la télévision</t>
  </si>
  <si>
    <t>Créer un chef d'oeuvre avec des cubes</t>
  </si>
  <si>
    <t>Je veux jouer avec des chats</t>
  </si>
  <si>
    <t>Je veux m'entraîner à m'asseoir</t>
  </si>
  <si>
    <t>Je veux écouter de la musique sur la chaîne hifi</t>
  </si>
  <si>
    <t>Je veux jouer dans des piscines pour enfants</t>
  </si>
  <si>
    <t>Aller à l'école</t>
  </si>
  <si>
    <t>Analyser les angles de vagues en utilisant un bateau téléguidé</t>
  </si>
  <si>
    <t>Regarder des saisons entières de Dr Oups à la télévision</t>
  </si>
  <si>
    <t>Réviser sur un bureau</t>
  </si>
  <si>
    <t>Étudier sur un bureau</t>
  </si>
  <si>
    <t>Devenir un as de Simcity en jouant à Simcity sur un ordinateur</t>
  </si>
  <si>
    <t>Jouer aux machines à pince</t>
  </si>
  <si>
    <t>Faire semblant d'être en sommeil cryogénique</t>
  </si>
  <si>
    <t>Regarder une multitude d'épisodes de sentiers de la galaxie</t>
  </si>
  <si>
    <t>Aller au lycée</t>
  </si>
  <si>
    <t>Pirater un ordinateur</t>
  </si>
  <si>
    <t>Jouer aux bornes d'arcades à la salle de jeux</t>
  </si>
  <si>
    <t>Rêver d'une apocalypse zombie</t>
  </si>
  <si>
    <t>Devenir un expert sur les vampires en regardant Madame contre les vampires</t>
  </si>
  <si>
    <t>Faire un film de fan avec une caméra vidéo</t>
  </si>
  <si>
    <t>Se plaindre sur un forum informatique pour devenir une icône d'internet</t>
  </si>
  <si>
    <t>Jouer aux flippers à la salle de jeu</t>
  </si>
  <si>
    <t>Jouer au flipper "Cirque magique"</t>
  </si>
  <si>
    <t>Jouer au flipper "Folie féodale"</t>
  </si>
  <si>
    <t>Aller travailler comme scientifique</t>
  </si>
  <si>
    <t>Obtenir tous les produits dérivés du Dr Oups sur internet et les envoyer à un musée</t>
  </si>
  <si>
    <t>Débattre avec la statue du parc des vertus de Dr Oups</t>
  </si>
  <si>
    <t>Élaborer une stratégie aux échecs sur un échiquier</t>
  </si>
  <si>
    <t>Faire une découverte majeure dans une baignoire</t>
  </si>
  <si>
    <t>Parler de systèmes informatiques au support technique </t>
  </si>
  <si>
    <t>Remettre en cause la théorie de la relativité tout en buvant du thé</t>
  </si>
  <si>
    <t>Créer un jeu de société avec une armée comestible en préparant des sims en pain d'épice</t>
  </si>
  <si>
    <t>Lire des encyclopédies</t>
  </si>
  <si>
    <t>Écrire des lettres à des stars de la science fiction</t>
  </si>
  <si>
    <t>Faire des marathons de visionnage de films à la télévision</t>
  </si>
  <si>
    <t>Avoir une discussion approfondie avec un ours autour d'un service à thé (discuter de manière approfondie)</t>
  </si>
  <si>
    <t>Dessiner des animaux sur un tableau noir (tableau noir de bambin)</t>
  </si>
  <si>
    <t>Étudier la physique quantique sur un tableau noir (tableau noir de bambin)</t>
  </si>
  <si>
    <t>Je veux qu'on me lise Princesses et Calculatrices (bibliothèque de bambin) (necessite un adulte)</t>
  </si>
  <si>
    <t>Je veux qu'on me lise Dragons et Numéros (bibliothèque de bambin) (necessite un adulte)</t>
  </si>
  <si>
    <t>Je veux écouter beaucoup de contes de fée (bibliothèque de bambin) (necessite un adulte)</t>
  </si>
  <si>
    <t>Je veux écouter de la poésie enfantine (bibliothèque de bambin) (necessite un adulte)</t>
  </si>
  <si>
    <t>Construire une multitude de forts miniatures avec des cubes (construire un château miniature )</t>
  </si>
  <si>
    <t>Construire des chateaux de sable (bac à sable)</t>
  </si>
  <si>
    <t>Faire se marier beaucoup de poupées (maison de poupées)</t>
  </si>
  <si>
    <t>Jouer à Super Ours avec un ours en peluche (recompense patchwork ou jeu de force fête foraine)</t>
  </si>
  <si>
    <t>Lire des nouvelles venant d'une bibliothèque (bibliothèque de préados)</t>
  </si>
  <si>
    <t>Écrire sur un blog à propos des jeux (mettre à jour le blog)</t>
  </si>
  <si>
    <t>Étudier de la musique de jeux rétro (chaine hifi)</t>
  </si>
  <si>
    <t>Étudier la trigonométrie (bibliothèque d'adulte)</t>
  </si>
  <si>
    <t>Lire des magazines de jeux rétro (pile de magazines)</t>
  </si>
  <si>
    <t>Lire des magazines scientifiques (pile de magazines)</t>
  </si>
  <si>
    <t>Trouver la vitesse de course optimale avec une voiture miniature (circuit de voiture miniature)</t>
  </si>
  <si>
    <t>Concevoir des trains à l'aide d'un train électrique (circuit de trains électriques)</t>
  </si>
  <si>
    <t>Calculer des formules sur un tableau noir (tableau noir pour adultes)</t>
  </si>
  <si>
    <t>Lire des livres de science fiction (bibliothèque de préado ou d'adulte)</t>
  </si>
  <si>
    <t>3h30</t>
  </si>
  <si>
    <t>36 min</t>
  </si>
  <si>
    <t>2h50</t>
  </si>
  <si>
    <t>8h50</t>
  </si>
  <si>
    <t>7H</t>
  </si>
  <si>
    <t>Devenir un expert du suiveur des halos (télé)</t>
  </si>
  <si>
    <t>10h51</t>
  </si>
  <si>
    <t>5h20</t>
  </si>
  <si>
    <t>10h50</t>
  </si>
  <si>
    <t>Lire une multitude de BD (bibliothèque de préado) (piles de bandes dessinées)</t>
  </si>
  <si>
    <t>Raconter à beaucoup de sims tout sur "Madame contre les vampires" (nécessite deux sims)</t>
  </si>
  <si>
    <t>24h30</t>
  </si>
  <si>
    <t>16h20</t>
  </si>
  <si>
    <t>19h50</t>
  </si>
  <si>
    <t>34h</t>
  </si>
  <si>
    <t>34h83</t>
  </si>
  <si>
    <t>78h</t>
  </si>
  <si>
    <t>97h39</t>
  </si>
  <si>
    <t>90h40</t>
  </si>
  <si>
    <t>29h20</t>
  </si>
  <si>
    <t>23h24</t>
  </si>
  <si>
    <t>25h30</t>
  </si>
  <si>
    <t>42,30h</t>
  </si>
  <si>
    <t>97h30</t>
  </si>
  <si>
    <t>130h12</t>
  </si>
  <si>
    <t>122h40</t>
  </si>
  <si>
    <t>28h20</t>
  </si>
  <si>
    <t>58h30</t>
  </si>
  <si>
    <t>123h30</t>
  </si>
  <si>
    <t>151h54</t>
  </si>
  <si>
    <t>149h20</t>
  </si>
  <si>
    <t>36h50</t>
  </si>
  <si>
    <t>59h30</t>
  </si>
  <si>
    <t>71h30</t>
  </si>
  <si>
    <t>67h40</t>
  </si>
  <si>
    <t>149h30</t>
  </si>
  <si>
    <t>184h27</t>
  </si>
  <si>
    <t>181h20</t>
  </si>
  <si>
    <t>195h18</t>
  </si>
  <si>
    <t>185h40</t>
  </si>
  <si>
    <t>352h</t>
  </si>
  <si>
    <t>193h20</t>
  </si>
  <si>
    <t>201h30</t>
  </si>
  <si>
    <t>249h33</t>
  </si>
  <si>
    <t>250h40</t>
  </si>
  <si>
    <t>247h</t>
  </si>
  <si>
    <t>303h48</t>
  </si>
  <si>
    <t>299h</t>
  </si>
  <si>
    <t>368h54</t>
  </si>
  <si>
    <t>poésie enfantine</t>
  </si>
  <si>
    <t>dragons et numéros</t>
  </si>
  <si>
    <t>princesses et calculatrices</t>
  </si>
  <si>
    <t>éviter les ennuis</t>
  </si>
  <si>
    <t xml:space="preserve">penser à jouer </t>
  </si>
  <si>
    <t>pop et autres musiques de 2 min 24</t>
  </si>
  <si>
    <t xml:space="preserve">faire des éclaboussures </t>
  </si>
  <si>
    <t>jouer avec le bateau</t>
  </si>
  <si>
    <t>analyser des angles de vagues</t>
  </si>
  <si>
    <t>reprogrammer le bateau pour dominer le monde</t>
  </si>
  <si>
    <t>SimCity</t>
  </si>
  <si>
    <t>MMO</t>
  </si>
  <si>
    <t>machine à pince "Ours"</t>
  </si>
  <si>
    <t>machine à pince "Chien"</t>
  </si>
  <si>
    <t>machine à pince "Poupée"</t>
  </si>
  <si>
    <t xml:space="preserve">machine à pince "Grenouille" </t>
  </si>
  <si>
    <t>machine à pince "poupée de chiffon"</t>
  </si>
  <si>
    <t>machine à pince "Cochon"</t>
  </si>
  <si>
    <t>sieste régénatrice</t>
  </si>
  <si>
    <t>sommeil cryogénique</t>
  </si>
  <si>
    <t>Jouer à un MMO sur un ordinateur</t>
  </si>
  <si>
    <t xml:space="preserve">jouer à "Intrus de l'espace" </t>
  </si>
  <si>
    <t>jouer à "Creuse, Douglas !"</t>
  </si>
  <si>
    <t>jouer à "criminels en cavale"</t>
  </si>
  <si>
    <t>jouer à "Frappeur virtuel 5"</t>
  </si>
  <si>
    <t>jouer à "SOS Spectres"</t>
  </si>
  <si>
    <t>jouer à "Combattant de rue II"</t>
  </si>
  <si>
    <t>jouer à "Bolide rapide"</t>
  </si>
  <si>
    <t>jouer à "Attaque de Neptune"</t>
  </si>
  <si>
    <t>jouer à "Cône du crépuscule"</t>
  </si>
  <si>
    <t>jouer à "Cirque magique"</t>
  </si>
  <si>
    <t>jouer à "Poubelle géante"</t>
  </si>
  <si>
    <t>jouer à "Folie féodale"</t>
  </si>
  <si>
    <t>élaborer une stratégie</t>
  </si>
  <si>
    <t>élaborer une stratégie plus complexe</t>
  </si>
  <si>
    <t>Nombre d'action à realiser/Nombre d'heure à effectuer pour obtenir le globe/Pourcentage du RLT réalisé (Début Bambin)</t>
  </si>
  <si>
    <t>Nombre d'action à realiser/Nombre d'heure à realiser pour obtenir le globe/Pourcentage du RLT réalisé (Début Adultes)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</si>
</sst>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name val="Calibri"/>
      <family val="2"/>
      <scheme val="minor"/>
    </font>
    <font>
      <i/>
      <sz val="11"/>
      <color rgb="FF92D05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92D050"/>
      <name val="Arial"/>
      <family val="2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/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43" fontId="6" fillId="0" borderId="0" xfId="1" applyFont="1"/>
    <xf numFmtId="43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25" xfId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43" fontId="6" fillId="0" borderId="28" xfId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15" fillId="0" borderId="0" xfId="0" applyFont="1"/>
    <xf numFmtId="0" fontId="18" fillId="0" borderId="8" xfId="0" applyFont="1" applyBorder="1"/>
    <xf numFmtId="0" fontId="16" fillId="0" borderId="8" xfId="0" applyFont="1" applyBorder="1"/>
    <xf numFmtId="1" fontId="6" fillId="0" borderId="30" xfId="0" applyNumberFormat="1" applyFont="1" applyFill="1" applyBorder="1" applyAlignment="1">
      <alignment horizontal="center" vertical="center"/>
    </xf>
    <xf numFmtId="1" fontId="6" fillId="0" borderId="39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43" fontId="14" fillId="0" borderId="9" xfId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43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/>
    </xf>
    <xf numFmtId="43" fontId="22" fillId="0" borderId="1" xfId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22" fillId="0" borderId="0" xfId="0" applyFont="1"/>
    <xf numFmtId="1" fontId="7" fillId="0" borderId="24" xfId="0" applyNumberFormat="1" applyFont="1" applyFill="1" applyBorder="1" applyAlignment="1">
      <alignment horizontal="center" vertical="center"/>
    </xf>
    <xf numFmtId="43" fontId="7" fillId="0" borderId="25" xfId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2" fontId="7" fillId="0" borderId="25" xfId="0" applyNumberFormat="1" applyFont="1" applyFill="1" applyBorder="1" applyAlignment="1">
      <alignment horizontal="center" vertical="center"/>
    </xf>
    <xf numFmtId="1" fontId="22" fillId="0" borderId="30" xfId="0" applyNumberFormat="1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14" fillId="0" borderId="30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4" fillId="0" borderId="28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2" fontId="22" fillId="0" borderId="25" xfId="0" applyNumberFormat="1" applyFont="1" applyBorder="1" applyAlignment="1">
      <alignment horizontal="center" vertical="center"/>
    </xf>
    <xf numFmtId="1" fontId="22" fillId="0" borderId="39" xfId="0" applyNumberFormat="1" applyFont="1" applyFill="1" applyBorder="1" applyAlignment="1">
      <alignment horizontal="center" vertical="center"/>
    </xf>
    <xf numFmtId="43" fontId="22" fillId="0" borderId="9" xfId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14" fillId="0" borderId="37" xfId="0" applyNumberFormat="1" applyFont="1" applyFill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" fontId="14" fillId="0" borderId="12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/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0" xfId="0" applyFont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3" borderId="2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2" fontId="7" fillId="3" borderId="25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43" fontId="7" fillId="3" borderId="25" xfId="1" applyFont="1" applyFill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1" fontId="7" fillId="3" borderId="25" xfId="0" applyNumberFormat="1" applyFont="1" applyFill="1" applyBorder="1" applyAlignment="1">
      <alignment horizontal="center" vertical="center"/>
    </xf>
    <xf numFmtId="2" fontId="6" fillId="3" borderId="25" xfId="0" applyNumberFormat="1" applyFont="1" applyFill="1" applyBorder="1" applyAlignment="1">
      <alignment horizontal="center" vertical="center"/>
    </xf>
    <xf numFmtId="1" fontId="6" fillId="3" borderId="30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1" fontId="6" fillId="3" borderId="39" xfId="0" applyNumberFormat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" fontId="14" fillId="3" borderId="30" xfId="0" applyNumberFormat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43" fontId="7" fillId="3" borderId="9" xfId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43" fontId="6" fillId="4" borderId="9" xfId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0" fontId="26" fillId="3" borderId="0" xfId="0" applyFont="1" applyFill="1" applyBorder="1"/>
    <xf numFmtId="0" fontId="0" fillId="4" borderId="0" xfId="0" applyFill="1" applyBorder="1"/>
    <xf numFmtId="2" fontId="6" fillId="0" borderId="0" xfId="0" applyNumberFormat="1" applyFont="1" applyAlignment="1">
      <alignment horizontal="center"/>
    </xf>
    <xf numFmtId="0" fontId="7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2" fontId="7" fillId="4" borderId="2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" fontId="7" fillId="0" borderId="47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43" fontId="7" fillId="0" borderId="28" xfId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" fontId="7" fillId="3" borderId="30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2" fontId="7" fillId="4" borderId="25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43" fontId="7" fillId="4" borderId="25" xfId="1" applyFont="1" applyFill="1" applyBorder="1" applyAlignment="1">
      <alignment horizontal="center" vertical="center"/>
    </xf>
    <xf numFmtId="1" fontId="7" fillId="4" borderId="25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3" fontId="7" fillId="4" borderId="9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/>
    </xf>
    <xf numFmtId="1" fontId="14" fillId="0" borderId="39" xfId="0" applyNumberFormat="1" applyFont="1" applyFill="1" applyBorder="1" applyAlignment="1">
      <alignment horizontal="center" vertical="center"/>
    </xf>
    <xf numFmtId="2" fontId="6" fillId="0" borderId="46" xfId="0" applyNumberFormat="1" applyFont="1" applyFill="1" applyBorder="1" applyAlignment="1">
      <alignment horizontal="center" vertical="center"/>
    </xf>
    <xf numFmtId="1" fontId="7" fillId="3" borderId="47" xfId="0" applyNumberFormat="1" applyFont="1" applyFill="1" applyBorder="1" applyAlignment="1">
      <alignment horizontal="center" vertical="center"/>
    </xf>
    <xf numFmtId="1" fontId="22" fillId="0" borderId="23" xfId="0" applyNumberFormat="1" applyFont="1" applyFill="1" applyBorder="1" applyAlignment="1">
      <alignment horizontal="center" vertical="center"/>
    </xf>
    <xf numFmtId="1" fontId="7" fillId="3" borderId="39" xfId="0" applyNumberFormat="1" applyFont="1" applyFill="1" applyBorder="1" applyAlignment="1">
      <alignment horizontal="center" vertical="center"/>
    </xf>
    <xf numFmtId="1" fontId="6" fillId="4" borderId="3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0" fontId="7" fillId="0" borderId="31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10" fontId="6" fillId="0" borderId="31" xfId="0" applyNumberFormat="1" applyFont="1" applyFill="1" applyBorder="1" applyAlignment="1">
      <alignment horizontal="center" vertical="center"/>
    </xf>
    <xf numFmtId="10" fontId="6" fillId="0" borderId="49" xfId="0" applyNumberFormat="1" applyFont="1" applyFill="1" applyBorder="1" applyAlignment="1">
      <alignment horizontal="center" vertical="center"/>
    </xf>
    <xf numFmtId="10" fontId="14" fillId="0" borderId="31" xfId="0" applyNumberFormat="1" applyFont="1" applyFill="1" applyBorder="1" applyAlignment="1">
      <alignment horizontal="center" vertical="center"/>
    </xf>
    <xf numFmtId="10" fontId="6" fillId="3" borderId="31" xfId="0" applyNumberFormat="1" applyFont="1" applyFill="1" applyBorder="1" applyAlignment="1">
      <alignment horizontal="center" vertical="center"/>
    </xf>
    <xf numFmtId="10" fontId="7" fillId="3" borderId="31" xfId="0" applyNumberFormat="1" applyFont="1" applyFill="1" applyBorder="1" applyAlignment="1">
      <alignment horizontal="center" vertical="center"/>
    </xf>
    <xf numFmtId="10" fontId="14" fillId="3" borderId="31" xfId="0" applyNumberFormat="1" applyFont="1" applyFill="1" applyBorder="1" applyAlignment="1">
      <alignment horizontal="center" vertical="center"/>
    </xf>
    <xf numFmtId="10" fontId="7" fillId="4" borderId="31" xfId="0" applyNumberFormat="1" applyFont="1" applyFill="1" applyBorder="1" applyAlignment="1">
      <alignment horizontal="center" vertical="center"/>
    </xf>
    <xf numFmtId="10" fontId="6" fillId="4" borderId="3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4" fillId="2" borderId="29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0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38" xfId="0" applyBorder="1"/>
    <xf numFmtId="0" fontId="13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10" fontId="6" fillId="0" borderId="12" xfId="0" applyNumberFormat="1" applyFont="1" applyFill="1" applyBorder="1" applyAlignment="1">
      <alignment horizontal="center" vertical="center"/>
    </xf>
    <xf numFmtId="10" fontId="14" fillId="0" borderId="12" xfId="0" applyNumberFormat="1" applyFont="1" applyFill="1" applyBorder="1" applyAlignment="1">
      <alignment horizontal="center" vertical="center"/>
    </xf>
    <xf numFmtId="10" fontId="7" fillId="0" borderId="12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0" fontId="7" fillId="0" borderId="45" xfId="0" applyNumberFormat="1" applyFont="1" applyFill="1" applyBorder="1" applyAlignment="1">
      <alignment horizontal="center" vertical="center"/>
    </xf>
    <xf numFmtId="10" fontId="14" fillId="0" borderId="22" xfId="0" applyNumberFormat="1" applyFont="1" applyFill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10" fontId="6" fillId="0" borderId="22" xfId="0" applyNumberFormat="1" applyFont="1" applyFill="1" applyBorder="1" applyAlignment="1">
      <alignment horizontal="center" vertical="center"/>
    </xf>
    <xf numFmtId="10" fontId="6" fillId="0" borderId="26" xfId="0" applyNumberFormat="1" applyFont="1" applyFill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center" vertical="center"/>
    </xf>
    <xf numFmtId="10" fontId="6" fillId="3" borderId="12" xfId="0" applyNumberFormat="1" applyFont="1" applyFill="1" applyBorder="1" applyAlignment="1">
      <alignment horizontal="center" vertical="center"/>
    </xf>
    <xf numFmtId="10" fontId="7" fillId="3" borderId="12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2" fontId="7" fillId="0" borderId="28" xfId="0" applyNumberFormat="1" applyFont="1" applyFill="1" applyBorder="1" applyAlignment="1">
      <alignment horizontal="center" vertical="center"/>
    </xf>
    <xf numFmtId="10" fontId="7" fillId="0" borderId="29" xfId="0" applyNumberFormat="1" applyFont="1" applyFill="1" applyBorder="1" applyAlignment="1">
      <alignment horizontal="center" vertical="center"/>
    </xf>
    <xf numFmtId="10" fontId="6" fillId="3" borderId="22" xfId="0" applyNumberFormat="1" applyFont="1" applyFill="1" applyBorder="1" applyAlignment="1">
      <alignment horizontal="center" vertical="center"/>
    </xf>
    <xf numFmtId="10" fontId="7" fillId="3" borderId="22" xfId="0" applyNumberFormat="1" applyFont="1" applyFill="1" applyBorder="1" applyAlignment="1">
      <alignment horizontal="center" vertical="center"/>
    </xf>
    <xf numFmtId="10" fontId="14" fillId="0" borderId="32" xfId="0" applyNumberFormat="1" applyFont="1" applyFill="1" applyBorder="1" applyAlignment="1">
      <alignment horizontal="center" vertical="center"/>
    </xf>
    <xf numFmtId="10" fontId="6" fillId="0" borderId="32" xfId="0" applyNumberFormat="1" applyFont="1" applyFill="1" applyBorder="1" applyAlignment="1">
      <alignment horizontal="center" vertical="center"/>
    </xf>
    <xf numFmtId="10" fontId="7" fillId="3" borderId="2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1" fontId="6" fillId="0" borderId="29" xfId="0" applyNumberFormat="1" applyFont="1" applyFill="1" applyBorder="1" applyAlignment="1">
      <alignment horizontal="center" vertical="center"/>
    </xf>
    <xf numFmtId="10" fontId="7" fillId="3" borderId="49" xfId="0" applyNumberFormat="1" applyFont="1" applyFill="1" applyBorder="1" applyAlignment="1">
      <alignment horizontal="center" vertical="center"/>
    </xf>
    <xf numFmtId="10" fontId="6" fillId="0" borderId="48" xfId="0" applyNumberFormat="1" applyFont="1" applyFill="1" applyBorder="1" applyAlignment="1">
      <alignment horizontal="center" vertical="center"/>
    </xf>
    <xf numFmtId="0" fontId="7" fillId="0" borderId="0" xfId="0" applyFont="1" applyFill="1"/>
    <xf numFmtId="10" fontId="7" fillId="0" borderId="26" xfId="0" applyNumberFormat="1" applyFont="1" applyFill="1" applyBorder="1" applyAlignment="1">
      <alignment horizontal="center" vertical="center"/>
    </xf>
    <xf numFmtId="10" fontId="7" fillId="0" borderId="49" xfId="0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0" borderId="0" xfId="0" applyFont="1" applyFill="1"/>
    <xf numFmtId="10" fontId="6" fillId="3" borderId="3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7" fillId="4" borderId="12" xfId="0" applyNumberFormat="1" applyFont="1" applyFill="1" applyBorder="1" applyAlignment="1">
      <alignment horizontal="center" vertical="center"/>
    </xf>
    <xf numFmtId="10" fontId="14" fillId="3" borderId="12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10" fontId="7" fillId="4" borderId="22" xfId="0" applyNumberFormat="1" applyFont="1" applyFill="1" applyBorder="1" applyAlignment="1">
      <alignment horizontal="center" vertical="center"/>
    </xf>
    <xf numFmtId="10" fontId="14" fillId="3" borderId="22" xfId="0" applyNumberFormat="1" applyFont="1" applyFill="1" applyBorder="1" applyAlignment="1">
      <alignment horizontal="center" vertical="center"/>
    </xf>
    <xf numFmtId="10" fontId="6" fillId="4" borderId="22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4" fillId="0" borderId="0" xfId="0" applyFont="1" applyFill="1"/>
    <xf numFmtId="10" fontId="7" fillId="0" borderId="48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/>
    </xf>
    <xf numFmtId="2" fontId="14" fillId="0" borderId="2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0" fontId="7" fillId="3" borderId="32" xfId="0" applyNumberFormat="1" applyFont="1" applyFill="1" applyBorder="1" applyAlignment="1">
      <alignment horizontal="center" vertical="center"/>
    </xf>
    <xf numFmtId="10" fontId="14" fillId="0" borderId="49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0" fontId="6" fillId="4" borderId="49" xfId="0" applyNumberFormat="1" applyFont="1" applyFill="1" applyBorder="1" applyAlignment="1">
      <alignment horizontal="center" vertical="center"/>
    </xf>
    <xf numFmtId="10" fontId="6" fillId="4" borderId="32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1" fontId="7" fillId="4" borderId="37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10" fontId="14" fillId="0" borderId="45" xfId="0" applyNumberFormat="1" applyFont="1" applyFill="1" applyBorder="1" applyAlignment="1">
      <alignment horizontal="center" vertical="center"/>
    </xf>
    <xf numFmtId="10" fontId="14" fillId="0" borderId="4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10" fontId="6" fillId="0" borderId="42" xfId="0" applyNumberFormat="1" applyFont="1" applyFill="1" applyBorder="1" applyAlignment="1">
      <alignment horizontal="center" vertical="center"/>
    </xf>
    <xf numFmtId="10" fontId="6" fillId="0" borderId="45" xfId="0" applyNumberFormat="1" applyFont="1" applyFill="1" applyBorder="1" applyAlignment="1">
      <alignment horizontal="center" vertical="center"/>
    </xf>
    <xf numFmtId="10" fontId="7" fillId="0" borderId="42" xfId="0" applyNumberFormat="1" applyFont="1" applyFill="1" applyBorder="1" applyAlignment="1">
      <alignment horizontal="center" vertical="center"/>
    </xf>
    <xf numFmtId="10" fontId="7" fillId="0" borderId="32" xfId="0" applyNumberFormat="1" applyFont="1" applyFill="1" applyBorder="1" applyAlignment="1">
      <alignment horizontal="center" vertical="center"/>
    </xf>
    <xf numFmtId="1" fontId="7" fillId="4" borderId="39" xfId="0" applyNumberFormat="1" applyFont="1" applyFill="1" applyBorder="1" applyAlignment="1">
      <alignment horizontal="center" vertical="center"/>
    </xf>
    <xf numFmtId="10" fontId="7" fillId="4" borderId="45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0" fontId="7" fillId="4" borderId="42" xfId="0" applyNumberFormat="1" applyFont="1" applyFill="1" applyBorder="1" applyAlignment="1">
      <alignment horizontal="center" vertical="center"/>
    </xf>
    <xf numFmtId="10" fontId="7" fillId="4" borderId="32" xfId="0" applyNumberFormat="1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66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58"/>
  <sheetViews>
    <sheetView tabSelected="1" topLeftCell="Y1" zoomScale="85" zoomScaleNormal="85" workbookViewId="0">
      <pane ySplit="2" topLeftCell="A431" activePane="bottomLeft" state="frozen"/>
      <selection pane="bottomLeft" activeCell="AL439" sqref="G439:AL439"/>
    </sheetView>
  </sheetViews>
  <sheetFormatPr baseColWidth="10" defaultColWidth="11.42578125" defaultRowHeight="15"/>
  <cols>
    <col min="1" max="1" width="54.42578125" style="280" bestFit="1" customWidth="1"/>
    <col min="2" max="2" width="13.140625" style="1" customWidth="1"/>
    <col min="3" max="3" width="13.140625" style="1" hidden="1" customWidth="1"/>
    <col min="4" max="4" width="13.140625" style="1" customWidth="1"/>
    <col min="5" max="5" width="11.42578125" style="253"/>
    <col min="7" max="7" width="14.5703125" style="13" customWidth="1"/>
    <col min="8" max="8" width="14.5703125" style="57" hidden="1" customWidth="1"/>
    <col min="9" max="11" width="14.5703125" style="13" customWidth="1"/>
    <col min="12" max="12" width="14.5703125" style="32" hidden="1" customWidth="1"/>
    <col min="13" max="15" width="14.5703125" style="13" customWidth="1"/>
    <col min="16" max="16" width="14.5703125" style="32" hidden="1" customWidth="1"/>
    <col min="17" max="19" width="14.5703125" style="13" customWidth="1"/>
    <col min="20" max="20" width="14.5703125" style="32" hidden="1" customWidth="1"/>
    <col min="21" max="23" width="14.5703125" style="13" customWidth="1"/>
    <col min="24" max="24" width="14.5703125" style="32" hidden="1" customWidth="1"/>
    <col min="25" max="27" width="14.5703125" style="13" customWidth="1"/>
    <col min="28" max="28" width="14.5703125" style="32" hidden="1" customWidth="1"/>
    <col min="29" max="31" width="14.5703125" style="13" customWidth="1"/>
    <col min="32" max="32" width="14.5703125" style="32" hidden="1" customWidth="1"/>
    <col min="33" max="35" width="14.5703125" style="13" customWidth="1"/>
    <col min="36" max="36" width="14.5703125" style="32" hidden="1" customWidth="1"/>
    <col min="37" max="38" width="14.5703125" style="13" customWidth="1"/>
  </cols>
  <sheetData>
    <row r="1" spans="1:45" ht="15.75" thickBot="1">
      <c r="A1" s="279"/>
      <c r="B1" s="282"/>
      <c r="C1" s="282"/>
      <c r="D1" s="282"/>
      <c r="E1" s="331"/>
      <c r="F1" s="19"/>
      <c r="G1" s="465" t="s">
        <v>759</v>
      </c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5"/>
      <c r="W1" s="465" t="s">
        <v>760</v>
      </c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5"/>
    </row>
    <row r="2" spans="1:45" s="2" customFormat="1" ht="15.75" thickBot="1">
      <c r="A2" s="497" t="s">
        <v>0</v>
      </c>
      <c r="B2" s="498" t="s">
        <v>1</v>
      </c>
      <c r="C2" s="498"/>
      <c r="D2" s="498" t="s">
        <v>2</v>
      </c>
      <c r="E2" s="499" t="s">
        <v>3</v>
      </c>
      <c r="F2" s="498" t="s">
        <v>4</v>
      </c>
      <c r="G2" s="493" t="s">
        <v>5</v>
      </c>
      <c r="H2" s="494"/>
      <c r="I2" s="494"/>
      <c r="J2" s="495"/>
      <c r="K2" s="493" t="s">
        <v>6</v>
      </c>
      <c r="L2" s="494"/>
      <c r="M2" s="494"/>
      <c r="N2" s="495"/>
      <c r="O2" s="493" t="s">
        <v>7</v>
      </c>
      <c r="P2" s="494"/>
      <c r="Q2" s="494"/>
      <c r="R2" s="495"/>
      <c r="S2" s="493" t="s">
        <v>8</v>
      </c>
      <c r="T2" s="494"/>
      <c r="U2" s="494"/>
      <c r="V2" s="495"/>
      <c r="W2" s="493" t="s">
        <v>5</v>
      </c>
      <c r="X2" s="494"/>
      <c r="Y2" s="494"/>
      <c r="Z2" s="495"/>
      <c r="AA2" s="493" t="s">
        <v>6</v>
      </c>
      <c r="AB2" s="494"/>
      <c r="AC2" s="494"/>
      <c r="AD2" s="495"/>
      <c r="AE2" s="493" t="s">
        <v>7</v>
      </c>
      <c r="AF2" s="494"/>
      <c r="AG2" s="494"/>
      <c r="AH2" s="495"/>
      <c r="AI2" s="493" t="s">
        <v>8</v>
      </c>
      <c r="AJ2" s="494"/>
      <c r="AK2" s="494"/>
      <c r="AL2" s="495"/>
    </row>
    <row r="3" spans="1:45" ht="34.5" thickBot="1">
      <c r="A3" s="374" t="s">
        <v>9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6"/>
    </row>
    <row r="4" spans="1:45" s="71" customFormat="1" ht="15.75" thickBot="1">
      <c r="A4" s="377" t="s">
        <v>10</v>
      </c>
      <c r="B4" s="378"/>
      <c r="C4" s="378"/>
      <c r="D4" s="378"/>
      <c r="E4" s="378"/>
      <c r="F4" s="379"/>
      <c r="G4" s="451">
        <v>1550</v>
      </c>
      <c r="H4" s="423"/>
      <c r="I4" s="423"/>
      <c r="J4" s="427"/>
      <c r="K4" s="451">
        <v>2050</v>
      </c>
      <c r="L4" s="423"/>
      <c r="M4" s="423"/>
      <c r="N4" s="427"/>
      <c r="O4" s="423">
        <v>2500</v>
      </c>
      <c r="P4" s="423"/>
      <c r="Q4" s="424"/>
      <c r="R4" s="321"/>
      <c r="S4" s="451">
        <v>3050</v>
      </c>
      <c r="T4" s="423"/>
      <c r="U4" s="423"/>
      <c r="V4" s="427"/>
      <c r="W4" s="488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90"/>
      <c r="AN4" s="167" t="s">
        <v>616</v>
      </c>
      <c r="AO4" s="13" t="s">
        <v>11</v>
      </c>
      <c r="AP4" s="165"/>
      <c r="AQ4" s="165"/>
      <c r="AR4" s="251"/>
      <c r="AS4" s="155" t="s">
        <v>12</v>
      </c>
    </row>
    <row r="5" spans="1:45" s="14" customFormat="1" ht="15" customHeight="1">
      <c r="A5" s="25" t="s">
        <v>13</v>
      </c>
      <c r="B5" s="10" t="s">
        <v>14</v>
      </c>
      <c r="C5" s="10">
        <v>5</v>
      </c>
      <c r="D5" s="10">
        <v>359</v>
      </c>
      <c r="E5" s="29">
        <f>D5/C5</f>
        <v>71.8</v>
      </c>
      <c r="F5" s="395"/>
      <c r="G5" s="82">
        <f>ROUNDUP(G$4/$D5,0)</f>
        <v>5</v>
      </c>
      <c r="H5" s="83">
        <f>ROUNDUP(G5,0)*$C5</f>
        <v>25</v>
      </c>
      <c r="I5" s="84" t="s">
        <v>15</v>
      </c>
      <c r="J5" s="343" t="str">
        <f>TEXT(D5/$G$4,"0,00%")</f>
        <v>23,16%</v>
      </c>
      <c r="K5" s="327">
        <f>ROUNDUP(K$4/$D5,0)</f>
        <v>6</v>
      </c>
      <c r="L5" s="85">
        <f>ROUNDUP(K5,0)*$C5</f>
        <v>30</v>
      </c>
      <c r="M5" s="84" t="s">
        <v>16</v>
      </c>
      <c r="N5" s="343" t="str">
        <f>TEXT(D5/$K$4,"0,00%")</f>
        <v>17,51%</v>
      </c>
      <c r="O5" s="84">
        <f t="shared" ref="O5:S5" si="0">ROUNDUP(O$4/$D5,0)</f>
        <v>7</v>
      </c>
      <c r="P5" s="85">
        <f>ROUNDUP(O5,0)*$C5</f>
        <v>35</v>
      </c>
      <c r="Q5" s="84" t="s">
        <v>17</v>
      </c>
      <c r="R5" s="468" t="str">
        <f>TEXT(D5/$O$4,"0,00%")</f>
        <v>14,36%</v>
      </c>
      <c r="S5" s="480">
        <f t="shared" si="0"/>
        <v>9</v>
      </c>
      <c r="T5" s="481">
        <f>ROUNDUP(S5,0)*$C5</f>
        <v>45</v>
      </c>
      <c r="U5" s="303" t="s">
        <v>18</v>
      </c>
      <c r="V5" s="482" t="str">
        <f>TEXT(D5/$S$4,"0,00%")</f>
        <v>11,77%</v>
      </c>
      <c r="W5" s="491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8"/>
      <c r="AL5" s="429"/>
      <c r="AP5" s="15"/>
    </row>
    <row r="6" spans="1:45">
      <c r="A6" s="258" t="s">
        <v>19</v>
      </c>
      <c r="B6" s="7" t="s">
        <v>14</v>
      </c>
      <c r="C6" s="7">
        <v>5</v>
      </c>
      <c r="D6" s="7">
        <v>431</v>
      </c>
      <c r="E6" s="33">
        <f t="shared" ref="E6:E8" si="1">D6/C6</f>
        <v>86.2</v>
      </c>
      <c r="F6" s="396"/>
      <c r="G6" s="56">
        <f t="shared" ref="G6:S8" si="2">ROUNDUP(G$4/$D6,0)</f>
        <v>4</v>
      </c>
      <c r="H6" s="58">
        <f t="shared" ref="H6:H69" si="3">ROUNDUP(G6,0)*$C6</f>
        <v>20</v>
      </c>
      <c r="I6" s="59" t="s">
        <v>20</v>
      </c>
      <c r="J6" s="345" t="str">
        <f t="shared" ref="J6:J8" si="4">TEXT(D6/$G$4,"0,00%")</f>
        <v>27,81%</v>
      </c>
      <c r="K6" s="77">
        <f>ROUNDUP(K$4/$D6,0)</f>
        <v>5</v>
      </c>
      <c r="L6" s="31">
        <f t="shared" ref="L6:L69" si="5">ROUNDUP(K6,0)*$C6</f>
        <v>25</v>
      </c>
      <c r="M6" s="59" t="s">
        <v>15</v>
      </c>
      <c r="N6" s="345" t="str">
        <f t="shared" ref="N6:N8" si="6">TEXT(D6/$K$4,"0,00%")</f>
        <v>21,02%</v>
      </c>
      <c r="O6" s="59">
        <f t="shared" si="2"/>
        <v>6</v>
      </c>
      <c r="P6" s="31">
        <f t="shared" ref="P6:P69" si="7">ROUNDUP(O6,0)*$C6</f>
        <v>30</v>
      </c>
      <c r="Q6" s="59" t="s">
        <v>16</v>
      </c>
      <c r="R6" s="466" t="str">
        <f t="shared" ref="R6:R8" si="8">TEXT(D6/$O$4,"0,00%")</f>
        <v>17,24%</v>
      </c>
      <c r="S6" s="56">
        <f t="shared" si="2"/>
        <v>8</v>
      </c>
      <c r="T6" s="31">
        <f t="shared" ref="T6:T69" si="9">ROUNDUP(S6,0)*$C6</f>
        <v>40</v>
      </c>
      <c r="U6" s="59" t="s">
        <v>21</v>
      </c>
      <c r="V6" s="474" t="str">
        <f t="shared" ref="V6:V8" si="10">TEXT(D6/$S$4,"0,00%")</f>
        <v>14,13%</v>
      </c>
      <c r="W6" s="491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  <c r="AK6" s="428"/>
      <c r="AL6" s="429"/>
      <c r="AN6" s="166" t="s">
        <v>616</v>
      </c>
      <c r="AO6" t="s">
        <v>22</v>
      </c>
      <c r="AP6" s="11"/>
      <c r="AR6" s="252"/>
      <c r="AS6" s="11" t="s">
        <v>23</v>
      </c>
    </row>
    <row r="7" spans="1:45" s="92" customFormat="1" ht="30">
      <c r="A7" s="86" t="s">
        <v>24</v>
      </c>
      <c r="B7" s="87" t="s">
        <v>25</v>
      </c>
      <c r="C7" s="87">
        <f>3+(10/60)</f>
        <v>3.1666666666666665</v>
      </c>
      <c r="D7" s="87">
        <v>287</v>
      </c>
      <c r="E7" s="53">
        <f t="shared" si="1"/>
        <v>90.631578947368425</v>
      </c>
      <c r="F7" s="396"/>
      <c r="G7" s="88">
        <f t="shared" si="2"/>
        <v>6</v>
      </c>
      <c r="H7" s="89">
        <f t="shared" si="3"/>
        <v>19</v>
      </c>
      <c r="I7" s="93" t="s">
        <v>26</v>
      </c>
      <c r="J7" s="347" t="str">
        <f t="shared" si="4"/>
        <v>18,52%</v>
      </c>
      <c r="K7" s="125">
        <f>ROUNDUP(K$4/$D7,0)</f>
        <v>8</v>
      </c>
      <c r="L7" s="91">
        <f t="shared" si="5"/>
        <v>25.333333333333332</v>
      </c>
      <c r="M7" s="93" t="s">
        <v>27</v>
      </c>
      <c r="N7" s="347" t="str">
        <f t="shared" si="6"/>
        <v>14,00%</v>
      </c>
      <c r="O7" s="90">
        <f t="shared" si="2"/>
        <v>9</v>
      </c>
      <c r="P7" s="91">
        <f t="shared" si="7"/>
        <v>28.5</v>
      </c>
      <c r="Q7" s="90" t="s">
        <v>28</v>
      </c>
      <c r="R7" s="467" t="str">
        <f t="shared" si="8"/>
        <v>11,48%</v>
      </c>
      <c r="S7" s="88">
        <f t="shared" si="2"/>
        <v>11</v>
      </c>
      <c r="T7" s="91">
        <f t="shared" si="9"/>
        <v>34.833333333333329</v>
      </c>
      <c r="U7" s="93" t="s">
        <v>29</v>
      </c>
      <c r="V7" s="472" t="str">
        <f t="shared" si="10"/>
        <v>9,41%</v>
      </c>
      <c r="W7" s="491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9"/>
    </row>
    <row r="8" spans="1:45" s="92" customFormat="1" ht="30.75" thickBot="1">
      <c r="A8" s="94" t="s">
        <v>30</v>
      </c>
      <c r="B8" s="95" t="s">
        <v>31</v>
      </c>
      <c r="C8" s="95">
        <v>5.5</v>
      </c>
      <c r="D8" s="95">
        <v>502</v>
      </c>
      <c r="E8" s="104">
        <f t="shared" si="1"/>
        <v>91.272727272727266</v>
      </c>
      <c r="F8" s="397"/>
      <c r="G8" s="96">
        <f t="shared" si="2"/>
        <v>4</v>
      </c>
      <c r="H8" s="97">
        <f t="shared" si="3"/>
        <v>22</v>
      </c>
      <c r="I8" s="98" t="s">
        <v>32</v>
      </c>
      <c r="J8" s="347" t="str">
        <f t="shared" si="4"/>
        <v>32,39%</v>
      </c>
      <c r="K8" s="332">
        <f>ROUNDUP(K$4/$D8,0)</f>
        <v>5</v>
      </c>
      <c r="L8" s="99">
        <f t="shared" si="5"/>
        <v>27.5</v>
      </c>
      <c r="M8" s="98" t="s">
        <v>33</v>
      </c>
      <c r="N8" s="347" t="str">
        <f t="shared" si="6"/>
        <v>24,49%</v>
      </c>
      <c r="O8" s="98">
        <f t="shared" si="2"/>
        <v>5</v>
      </c>
      <c r="P8" s="99">
        <f t="shared" si="7"/>
        <v>27.5</v>
      </c>
      <c r="Q8" s="105" t="s">
        <v>33</v>
      </c>
      <c r="R8" s="467" t="str">
        <f t="shared" si="8"/>
        <v>20,08%</v>
      </c>
      <c r="S8" s="96">
        <f t="shared" si="2"/>
        <v>7</v>
      </c>
      <c r="T8" s="99">
        <f t="shared" si="9"/>
        <v>38.5</v>
      </c>
      <c r="U8" s="98" t="s">
        <v>34</v>
      </c>
      <c r="V8" s="485" t="str">
        <f t="shared" si="10"/>
        <v>16,46%</v>
      </c>
      <c r="W8" s="491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9"/>
    </row>
    <row r="9" spans="1:45" s="72" customFormat="1" ht="15.75" thickBot="1">
      <c r="A9" s="356" t="s">
        <v>35</v>
      </c>
      <c r="B9" s="357"/>
      <c r="C9" s="357"/>
      <c r="D9" s="357"/>
      <c r="E9" s="357"/>
      <c r="F9" s="358"/>
      <c r="G9" s="452">
        <v>2170</v>
      </c>
      <c r="H9" s="408"/>
      <c r="I9" s="408"/>
      <c r="J9" s="433"/>
      <c r="K9" s="452">
        <v>2870</v>
      </c>
      <c r="L9" s="408"/>
      <c r="M9" s="408"/>
      <c r="N9" s="433"/>
      <c r="O9" s="408">
        <v>3500</v>
      </c>
      <c r="P9" s="408"/>
      <c r="Q9" s="409"/>
      <c r="R9" s="321"/>
      <c r="S9" s="452">
        <v>4270</v>
      </c>
      <c r="T9" s="408"/>
      <c r="U9" s="408"/>
      <c r="V9" s="433"/>
      <c r="W9" s="491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9"/>
    </row>
    <row r="10" spans="1:45">
      <c r="A10" s="21" t="s">
        <v>36</v>
      </c>
      <c r="B10" s="6"/>
      <c r="C10" s="6"/>
      <c r="D10" s="6"/>
      <c r="E10" s="283"/>
      <c r="F10" s="398"/>
      <c r="G10" s="45"/>
      <c r="H10" s="69"/>
      <c r="I10" s="68"/>
      <c r="J10" s="46"/>
      <c r="K10" s="45"/>
      <c r="L10" s="36"/>
      <c r="M10" s="36"/>
      <c r="N10" s="46"/>
      <c r="O10" s="41"/>
      <c r="P10" s="36"/>
      <c r="Q10" s="36"/>
      <c r="R10" s="38"/>
      <c r="S10" s="45"/>
      <c r="T10" s="36"/>
      <c r="U10" s="36"/>
      <c r="V10" s="46"/>
      <c r="W10" s="491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9"/>
    </row>
    <row r="11" spans="1:45" s="14" customFormat="1">
      <c r="A11" s="259" t="s">
        <v>37</v>
      </c>
      <c r="B11" s="9" t="s">
        <v>38</v>
      </c>
      <c r="C11" s="28">
        <f>5/60</f>
        <v>8.3333333333333329E-2</v>
      </c>
      <c r="D11" s="16">
        <v>5</v>
      </c>
      <c r="E11" s="27">
        <f>D11/C11</f>
        <v>60</v>
      </c>
      <c r="F11" s="389"/>
      <c r="G11" s="100">
        <f>ROUNDUP(G$9/$D11,0)</f>
        <v>434</v>
      </c>
      <c r="H11" s="101">
        <f t="shared" si="3"/>
        <v>36.166666666666664</v>
      </c>
      <c r="I11" s="102" t="s">
        <v>39</v>
      </c>
      <c r="J11" s="343" t="str">
        <f>TEXT(D11/$G$9,"0,00%")</f>
        <v>0,23%</v>
      </c>
      <c r="K11" s="100">
        <f t="shared" ref="K11:S11" si="11">ROUNDUP(K$9/$D11,0)</f>
        <v>574</v>
      </c>
      <c r="L11" s="103">
        <f t="shared" si="5"/>
        <v>47.833333333333329</v>
      </c>
      <c r="M11" s="102" t="s">
        <v>40</v>
      </c>
      <c r="N11" s="343" t="str">
        <f>TEXT(D11/$K$9,"0,00%")</f>
        <v>0,17%</v>
      </c>
      <c r="O11" s="123">
        <f t="shared" si="11"/>
        <v>700</v>
      </c>
      <c r="P11" s="103">
        <f t="shared" si="7"/>
        <v>58.333333333333329</v>
      </c>
      <c r="Q11" s="102" t="s">
        <v>41</v>
      </c>
      <c r="R11" s="468" t="str">
        <f>TEXT(D11/$O$9,"0,00%")</f>
        <v>0,14%</v>
      </c>
      <c r="S11" s="100">
        <f t="shared" si="11"/>
        <v>854</v>
      </c>
      <c r="T11" s="103">
        <f t="shared" si="9"/>
        <v>71.166666666666657</v>
      </c>
      <c r="U11" s="102" t="s">
        <v>42</v>
      </c>
      <c r="V11" s="473" t="str">
        <f>TEXT(D11/$S$9,"0,00%")</f>
        <v>0,12%</v>
      </c>
      <c r="W11" s="491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9"/>
    </row>
    <row r="12" spans="1:45">
      <c r="A12" s="260" t="s">
        <v>43</v>
      </c>
      <c r="B12" s="3" t="s">
        <v>14</v>
      </c>
      <c r="C12" s="3">
        <v>5</v>
      </c>
      <c r="D12" s="3">
        <v>359</v>
      </c>
      <c r="E12" s="33">
        <f>D12/C12</f>
        <v>71.8</v>
      </c>
      <c r="F12" s="389"/>
      <c r="G12" s="56">
        <f t="shared" ref="G12:S20" si="12">ROUNDUP(G$9/$D12,0)</f>
        <v>7</v>
      </c>
      <c r="H12" s="58">
        <f t="shared" si="3"/>
        <v>35</v>
      </c>
      <c r="I12" s="59" t="s">
        <v>17</v>
      </c>
      <c r="J12" s="345" t="str">
        <f t="shared" ref="J12:J20" si="13">TEXT(D12/$G$9,"0,00%")</f>
        <v>16,54%</v>
      </c>
      <c r="K12" s="56">
        <f t="shared" si="12"/>
        <v>8</v>
      </c>
      <c r="L12" s="31">
        <f t="shared" si="5"/>
        <v>40</v>
      </c>
      <c r="M12" s="59" t="s">
        <v>21</v>
      </c>
      <c r="N12" s="345" t="str">
        <f t="shared" ref="N12:N20" si="14">TEXT(D12/$K$9,"0,00%")</f>
        <v>12,51%</v>
      </c>
      <c r="O12" s="77">
        <f t="shared" si="12"/>
        <v>10</v>
      </c>
      <c r="P12" s="31">
        <f t="shared" si="7"/>
        <v>50</v>
      </c>
      <c r="Q12" s="59" t="s">
        <v>44</v>
      </c>
      <c r="R12" s="466" t="str">
        <f t="shared" ref="R12:R20" si="15">TEXT(D12/$O$9,"0,00%")</f>
        <v>10,26%</v>
      </c>
      <c r="S12" s="56">
        <f t="shared" si="12"/>
        <v>12</v>
      </c>
      <c r="T12" s="31">
        <f t="shared" si="9"/>
        <v>60</v>
      </c>
      <c r="U12" s="59" t="s">
        <v>45</v>
      </c>
      <c r="V12" s="474" t="str">
        <f t="shared" ref="V12:V20" si="16">TEXT(D12/$S$9,"0,00%")</f>
        <v>8,41%</v>
      </c>
      <c r="W12" s="491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9"/>
    </row>
    <row r="13" spans="1:45">
      <c r="A13" s="260" t="s">
        <v>46</v>
      </c>
      <c r="B13" s="3" t="s">
        <v>47</v>
      </c>
      <c r="C13" s="3">
        <v>9</v>
      </c>
      <c r="D13" s="3">
        <v>646</v>
      </c>
      <c r="E13" s="33">
        <f>D13/C13</f>
        <v>71.777777777777771</v>
      </c>
      <c r="F13" s="389"/>
      <c r="G13" s="56">
        <f t="shared" si="12"/>
        <v>4</v>
      </c>
      <c r="H13" s="58">
        <f t="shared" si="3"/>
        <v>36</v>
      </c>
      <c r="I13" s="59" t="s">
        <v>48</v>
      </c>
      <c r="J13" s="345" t="str">
        <f t="shared" si="13"/>
        <v>29,77%</v>
      </c>
      <c r="K13" s="56">
        <f t="shared" si="12"/>
        <v>5</v>
      </c>
      <c r="L13" s="31">
        <f t="shared" si="5"/>
        <v>45</v>
      </c>
      <c r="M13" s="59" t="s">
        <v>18</v>
      </c>
      <c r="N13" s="345" t="str">
        <f t="shared" si="14"/>
        <v>22,51%</v>
      </c>
      <c r="O13" s="77">
        <f t="shared" si="12"/>
        <v>6</v>
      </c>
      <c r="P13" s="31">
        <f t="shared" si="7"/>
        <v>54</v>
      </c>
      <c r="Q13" s="59" t="s">
        <v>49</v>
      </c>
      <c r="R13" s="466" t="str">
        <f t="shared" si="15"/>
        <v>18,46%</v>
      </c>
      <c r="S13" s="56">
        <f t="shared" si="12"/>
        <v>7</v>
      </c>
      <c r="T13" s="31">
        <f t="shared" si="9"/>
        <v>63</v>
      </c>
      <c r="U13" s="59" t="s">
        <v>50</v>
      </c>
      <c r="V13" s="474" t="str">
        <f t="shared" si="16"/>
        <v>15,13%</v>
      </c>
      <c r="W13" s="491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9"/>
    </row>
    <row r="14" spans="1:45" ht="30">
      <c r="A14" s="20" t="s">
        <v>51</v>
      </c>
      <c r="B14" s="5"/>
      <c r="C14" s="5"/>
      <c r="D14" s="5"/>
      <c r="E14" s="284"/>
      <c r="F14" s="389"/>
      <c r="G14" s="56"/>
      <c r="H14" s="58"/>
      <c r="I14" s="59"/>
      <c r="J14" s="345"/>
      <c r="K14" s="56"/>
      <c r="L14" s="31"/>
      <c r="M14" s="59"/>
      <c r="N14" s="345"/>
      <c r="O14" s="77"/>
      <c r="P14" s="31"/>
      <c r="Q14" s="59"/>
      <c r="R14" s="466"/>
      <c r="S14" s="56"/>
      <c r="T14" s="31"/>
      <c r="U14" s="59"/>
      <c r="V14" s="474"/>
      <c r="W14" s="491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9"/>
    </row>
    <row r="15" spans="1:45" s="13" customFormat="1">
      <c r="A15" s="261" t="s">
        <v>52</v>
      </c>
      <c r="B15" s="17" t="s">
        <v>53</v>
      </c>
      <c r="C15" s="17">
        <f>4/60</f>
        <v>6.6666666666666666E-2</v>
      </c>
      <c r="D15" s="17">
        <v>5</v>
      </c>
      <c r="E15" s="33">
        <f>D15/C15</f>
        <v>75</v>
      </c>
      <c r="F15" s="389"/>
      <c r="G15" s="56">
        <f t="shared" si="12"/>
        <v>434</v>
      </c>
      <c r="H15" s="58">
        <f t="shared" si="3"/>
        <v>28.933333333333334</v>
      </c>
      <c r="I15" s="59" t="s">
        <v>54</v>
      </c>
      <c r="J15" s="345" t="str">
        <f t="shared" si="13"/>
        <v>0,23%</v>
      </c>
      <c r="K15" s="56">
        <f t="shared" si="12"/>
        <v>574</v>
      </c>
      <c r="L15" s="31">
        <f t="shared" si="5"/>
        <v>38.266666666666666</v>
      </c>
      <c r="M15" s="59" t="s">
        <v>55</v>
      </c>
      <c r="N15" s="345" t="str">
        <f t="shared" si="14"/>
        <v>0,17%</v>
      </c>
      <c r="O15" s="77">
        <f t="shared" si="12"/>
        <v>700</v>
      </c>
      <c r="P15" s="31">
        <f t="shared" si="7"/>
        <v>46.666666666666664</v>
      </c>
      <c r="Q15" s="59" t="s">
        <v>56</v>
      </c>
      <c r="R15" s="466" t="str">
        <f t="shared" si="15"/>
        <v>0,14%</v>
      </c>
      <c r="S15" s="56">
        <f t="shared" si="12"/>
        <v>854</v>
      </c>
      <c r="T15" s="31">
        <f t="shared" si="9"/>
        <v>56.93333333333333</v>
      </c>
      <c r="U15" s="59" t="s">
        <v>57</v>
      </c>
      <c r="V15" s="474" t="str">
        <f t="shared" si="16"/>
        <v>0,12%</v>
      </c>
      <c r="W15" s="491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9"/>
    </row>
    <row r="16" spans="1:45">
      <c r="A16" s="260" t="s">
        <v>58</v>
      </c>
      <c r="B16" s="3" t="s">
        <v>59</v>
      </c>
      <c r="C16" s="3">
        <f>20/60</f>
        <v>0.33333333333333331</v>
      </c>
      <c r="D16" s="3">
        <v>29</v>
      </c>
      <c r="E16" s="33">
        <f t="shared" ref="E16:E20" si="17">D16/C16</f>
        <v>87</v>
      </c>
      <c r="F16" s="389"/>
      <c r="G16" s="56">
        <f t="shared" si="12"/>
        <v>75</v>
      </c>
      <c r="H16" s="58">
        <f t="shared" si="3"/>
        <v>25</v>
      </c>
      <c r="I16" s="59" t="s">
        <v>15</v>
      </c>
      <c r="J16" s="345" t="str">
        <f t="shared" si="13"/>
        <v>1,34%</v>
      </c>
      <c r="K16" s="56">
        <f t="shared" si="12"/>
        <v>99</v>
      </c>
      <c r="L16" s="31">
        <f t="shared" si="5"/>
        <v>33</v>
      </c>
      <c r="M16" s="59" t="s">
        <v>60</v>
      </c>
      <c r="N16" s="345" t="str">
        <f t="shared" si="14"/>
        <v>1,01%</v>
      </c>
      <c r="O16" s="77">
        <f t="shared" si="12"/>
        <v>121</v>
      </c>
      <c r="P16" s="31">
        <f t="shared" si="7"/>
        <v>40.333333333333329</v>
      </c>
      <c r="Q16" s="59" t="s">
        <v>61</v>
      </c>
      <c r="R16" s="466" t="str">
        <f t="shared" si="15"/>
        <v>0,83%</v>
      </c>
      <c r="S16" s="56">
        <f t="shared" si="12"/>
        <v>148</v>
      </c>
      <c r="T16" s="31">
        <f t="shared" si="9"/>
        <v>49.333333333333329</v>
      </c>
      <c r="U16" s="59" t="s">
        <v>62</v>
      </c>
      <c r="V16" s="474" t="str">
        <f t="shared" si="16"/>
        <v>0,68%</v>
      </c>
      <c r="W16" s="491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9"/>
    </row>
    <row r="17" spans="1:38" s="92" customFormat="1">
      <c r="A17" s="262" t="s">
        <v>63</v>
      </c>
      <c r="B17" s="87" t="s">
        <v>64</v>
      </c>
      <c r="C17" s="87">
        <f>48/60</f>
        <v>0.8</v>
      </c>
      <c r="D17" s="87">
        <v>71</v>
      </c>
      <c r="E17" s="53">
        <f t="shared" si="17"/>
        <v>88.75</v>
      </c>
      <c r="F17" s="389"/>
      <c r="G17" s="88">
        <f t="shared" si="12"/>
        <v>31</v>
      </c>
      <c r="H17" s="89">
        <f t="shared" si="3"/>
        <v>24.8</v>
      </c>
      <c r="I17" s="93" t="s">
        <v>65</v>
      </c>
      <c r="J17" s="347" t="str">
        <f t="shared" si="13"/>
        <v>3,27%</v>
      </c>
      <c r="K17" s="88">
        <f t="shared" si="12"/>
        <v>41</v>
      </c>
      <c r="L17" s="91">
        <f t="shared" si="5"/>
        <v>32.800000000000004</v>
      </c>
      <c r="M17" s="90" t="s">
        <v>66</v>
      </c>
      <c r="N17" s="347" t="str">
        <f t="shared" si="14"/>
        <v>2,47%</v>
      </c>
      <c r="O17" s="125">
        <f t="shared" si="12"/>
        <v>50</v>
      </c>
      <c r="P17" s="91">
        <f t="shared" si="7"/>
        <v>40</v>
      </c>
      <c r="Q17" s="90" t="s">
        <v>21</v>
      </c>
      <c r="R17" s="467" t="str">
        <f t="shared" si="15"/>
        <v>2,03%</v>
      </c>
      <c r="S17" s="88">
        <f t="shared" si="12"/>
        <v>61</v>
      </c>
      <c r="T17" s="91">
        <f t="shared" si="9"/>
        <v>48.800000000000004</v>
      </c>
      <c r="U17" s="90" t="s">
        <v>67</v>
      </c>
      <c r="V17" s="472" t="str">
        <f t="shared" si="16"/>
        <v>1,66%</v>
      </c>
      <c r="W17" s="491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9"/>
    </row>
    <row r="18" spans="1:38">
      <c r="A18" s="260" t="s">
        <v>68</v>
      </c>
      <c r="B18" s="3" t="s">
        <v>69</v>
      </c>
      <c r="C18" s="3">
        <f>1+(40/60)</f>
        <v>1.6666666666666665</v>
      </c>
      <c r="D18" s="3">
        <v>143</v>
      </c>
      <c r="E18" s="33">
        <f t="shared" si="17"/>
        <v>85.800000000000011</v>
      </c>
      <c r="F18" s="389"/>
      <c r="G18" s="56">
        <f t="shared" si="12"/>
        <v>16</v>
      </c>
      <c r="H18" s="58">
        <f t="shared" si="3"/>
        <v>26.666666666666664</v>
      </c>
      <c r="I18" s="59" t="s">
        <v>70</v>
      </c>
      <c r="J18" s="345" t="str">
        <f t="shared" si="13"/>
        <v>6,59%</v>
      </c>
      <c r="K18" s="56">
        <f t="shared" si="12"/>
        <v>21</v>
      </c>
      <c r="L18" s="31">
        <f t="shared" si="5"/>
        <v>35</v>
      </c>
      <c r="M18" s="59" t="s">
        <v>17</v>
      </c>
      <c r="N18" s="345" t="str">
        <f t="shared" si="14"/>
        <v>4,98%</v>
      </c>
      <c r="O18" s="77">
        <f t="shared" si="12"/>
        <v>25</v>
      </c>
      <c r="P18" s="31">
        <f t="shared" si="7"/>
        <v>41.666666666666664</v>
      </c>
      <c r="Q18" s="59" t="s">
        <v>71</v>
      </c>
      <c r="R18" s="466" t="str">
        <f t="shared" si="15"/>
        <v>4,09%</v>
      </c>
      <c r="S18" s="56">
        <f t="shared" si="12"/>
        <v>30</v>
      </c>
      <c r="T18" s="31">
        <f t="shared" si="9"/>
        <v>49.999999999999993</v>
      </c>
      <c r="U18" s="59" t="s">
        <v>44</v>
      </c>
      <c r="V18" s="474" t="str">
        <f t="shared" si="16"/>
        <v>3,35%</v>
      </c>
      <c r="W18" s="491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9"/>
    </row>
    <row r="19" spans="1:38" s="92" customFormat="1">
      <c r="A19" s="262" t="s">
        <v>72</v>
      </c>
      <c r="B19" s="87" t="s">
        <v>73</v>
      </c>
      <c r="C19" s="87">
        <v>8</v>
      </c>
      <c r="D19" s="87">
        <v>718</v>
      </c>
      <c r="E19" s="54">
        <f t="shared" si="17"/>
        <v>89.75</v>
      </c>
      <c r="F19" s="389"/>
      <c r="G19" s="88">
        <f t="shared" si="12"/>
        <v>4</v>
      </c>
      <c r="H19" s="89">
        <f t="shared" si="3"/>
        <v>32</v>
      </c>
      <c r="I19" s="90" t="s">
        <v>60</v>
      </c>
      <c r="J19" s="347" t="str">
        <f t="shared" si="13"/>
        <v>33,09%</v>
      </c>
      <c r="K19" s="88">
        <f t="shared" si="12"/>
        <v>4</v>
      </c>
      <c r="L19" s="91">
        <f t="shared" si="5"/>
        <v>32</v>
      </c>
      <c r="M19" s="93" t="s">
        <v>60</v>
      </c>
      <c r="N19" s="347" t="str">
        <f t="shared" si="14"/>
        <v>25,02%</v>
      </c>
      <c r="O19" s="125">
        <f t="shared" si="12"/>
        <v>5</v>
      </c>
      <c r="P19" s="91">
        <f t="shared" si="7"/>
        <v>40</v>
      </c>
      <c r="Q19" s="90" t="s">
        <v>21</v>
      </c>
      <c r="R19" s="467" t="str">
        <f t="shared" si="15"/>
        <v>20,51%</v>
      </c>
      <c r="S19" s="88">
        <f t="shared" si="12"/>
        <v>6</v>
      </c>
      <c r="T19" s="91">
        <f t="shared" si="9"/>
        <v>48</v>
      </c>
      <c r="U19" s="93" t="s">
        <v>74</v>
      </c>
      <c r="V19" s="472" t="str">
        <f t="shared" si="16"/>
        <v>16,81%</v>
      </c>
      <c r="W19" s="491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9"/>
    </row>
    <row r="20" spans="1:38" ht="15.75" thickBot="1">
      <c r="A20" s="263" t="s">
        <v>75</v>
      </c>
      <c r="B20" s="8" t="s">
        <v>69</v>
      </c>
      <c r="C20" s="8">
        <f>1+(40/60)</f>
        <v>1.6666666666666665</v>
      </c>
      <c r="D20" s="8">
        <v>143</v>
      </c>
      <c r="E20" s="35">
        <f t="shared" si="17"/>
        <v>85.800000000000011</v>
      </c>
      <c r="F20" s="399"/>
      <c r="G20" s="66">
        <f t="shared" si="12"/>
        <v>16</v>
      </c>
      <c r="H20" s="62">
        <f t="shared" si="3"/>
        <v>26.666666666666664</v>
      </c>
      <c r="I20" s="63" t="s">
        <v>70</v>
      </c>
      <c r="J20" s="345" t="str">
        <f t="shared" si="13"/>
        <v>6,59%</v>
      </c>
      <c r="K20" s="342">
        <f t="shared" si="12"/>
        <v>21</v>
      </c>
      <c r="L20" s="344">
        <f t="shared" si="5"/>
        <v>35</v>
      </c>
      <c r="M20" s="61" t="s">
        <v>17</v>
      </c>
      <c r="N20" s="346" t="str">
        <f t="shared" si="14"/>
        <v>4,98%</v>
      </c>
      <c r="O20" s="78">
        <f t="shared" si="12"/>
        <v>25</v>
      </c>
      <c r="P20" s="37">
        <f t="shared" si="7"/>
        <v>41.666666666666664</v>
      </c>
      <c r="Q20" s="63" t="s">
        <v>71</v>
      </c>
      <c r="R20" s="466" t="str">
        <f t="shared" si="15"/>
        <v>4,09%</v>
      </c>
      <c r="S20" s="66">
        <f t="shared" si="12"/>
        <v>30</v>
      </c>
      <c r="T20" s="37">
        <f t="shared" si="9"/>
        <v>49.999999999999993</v>
      </c>
      <c r="U20" s="63" t="s">
        <v>44</v>
      </c>
      <c r="V20" s="486" t="str">
        <f t="shared" si="16"/>
        <v>3,35%</v>
      </c>
      <c r="W20" s="491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9"/>
    </row>
    <row r="21" spans="1:38" s="70" customFormat="1" ht="15.75" thickBot="1">
      <c r="A21" s="359" t="s">
        <v>76</v>
      </c>
      <c r="B21" s="360"/>
      <c r="C21" s="360"/>
      <c r="D21" s="360"/>
      <c r="E21" s="360"/>
      <c r="F21" s="361"/>
      <c r="G21" s="419">
        <v>3100</v>
      </c>
      <c r="H21" s="410"/>
      <c r="I21" s="410"/>
      <c r="J21" s="413"/>
      <c r="K21" s="419">
        <v>4100</v>
      </c>
      <c r="L21" s="420"/>
      <c r="M21" s="421"/>
      <c r="N21" s="321"/>
      <c r="O21" s="412">
        <v>5000</v>
      </c>
      <c r="P21" s="410"/>
      <c r="Q21" s="411"/>
      <c r="R21" s="321"/>
      <c r="S21" s="419">
        <v>6100</v>
      </c>
      <c r="T21" s="410"/>
      <c r="U21" s="410"/>
      <c r="V21" s="413"/>
      <c r="W21" s="491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9"/>
    </row>
    <row r="22" spans="1:38">
      <c r="A22" s="21" t="s">
        <v>77</v>
      </c>
      <c r="B22" s="6"/>
      <c r="C22" s="6"/>
      <c r="D22" s="6"/>
      <c r="E22" s="30"/>
      <c r="F22" s="398"/>
      <c r="G22" s="45"/>
      <c r="H22" s="69"/>
      <c r="I22" s="68"/>
      <c r="J22" s="46"/>
      <c r="K22" s="41"/>
      <c r="L22" s="36"/>
      <c r="M22" s="36"/>
      <c r="N22" s="36"/>
      <c r="O22" s="36"/>
      <c r="P22" s="36"/>
      <c r="Q22" s="36"/>
      <c r="R22" s="38"/>
      <c r="S22" s="45"/>
      <c r="T22" s="36"/>
      <c r="U22" s="36"/>
      <c r="V22" s="46"/>
      <c r="W22" s="491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9"/>
    </row>
    <row r="23" spans="1:38" s="92" customFormat="1">
      <c r="A23" s="262" t="s">
        <v>78</v>
      </c>
      <c r="B23" s="87" t="s">
        <v>79</v>
      </c>
      <c r="C23" s="87">
        <v>4</v>
      </c>
      <c r="D23" s="107">
        <v>359</v>
      </c>
      <c r="E23" s="53">
        <f>D23/C23</f>
        <v>89.75</v>
      </c>
      <c r="F23" s="389"/>
      <c r="G23" s="88">
        <f>ROUNDUP(G$21/$D23,0)</f>
        <v>9</v>
      </c>
      <c r="H23" s="89">
        <f t="shared" si="3"/>
        <v>36</v>
      </c>
      <c r="I23" s="90" t="s">
        <v>48</v>
      </c>
      <c r="J23" s="347" t="str">
        <f>TEXT(D23/$G$21,"0,00%")</f>
        <v>11,58%</v>
      </c>
      <c r="K23" s="125">
        <f t="shared" ref="K23:S23" si="18">ROUNDUP(K$21/$D23,0)</f>
        <v>12</v>
      </c>
      <c r="L23" s="91">
        <f t="shared" si="5"/>
        <v>48</v>
      </c>
      <c r="M23" s="90" t="s">
        <v>74</v>
      </c>
      <c r="N23" s="347" t="str">
        <f>TEXT(D23/$K$21,"0,00%")</f>
        <v>8,76%</v>
      </c>
      <c r="O23" s="90">
        <f t="shared" si="18"/>
        <v>14</v>
      </c>
      <c r="P23" s="91">
        <f t="shared" si="7"/>
        <v>56</v>
      </c>
      <c r="Q23" s="93" t="s">
        <v>80</v>
      </c>
      <c r="R23" s="467" t="str">
        <f>TEXT(D23/$O$21,"0,00%")</f>
        <v>7,18%</v>
      </c>
      <c r="S23" s="88">
        <f t="shared" si="18"/>
        <v>17</v>
      </c>
      <c r="T23" s="91">
        <f t="shared" si="9"/>
        <v>68</v>
      </c>
      <c r="U23" s="93" t="s">
        <v>81</v>
      </c>
      <c r="V23" s="472" t="str">
        <f>TEXT(D23/$S$21,"0,00%")</f>
        <v>5,89%</v>
      </c>
      <c r="W23" s="491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9"/>
    </row>
    <row r="24" spans="1:38" s="92" customFormat="1">
      <c r="A24" s="262" t="s">
        <v>82</v>
      </c>
      <c r="B24" s="87" t="s">
        <v>83</v>
      </c>
      <c r="C24" s="87">
        <v>7</v>
      </c>
      <c r="D24" s="107">
        <v>646</v>
      </c>
      <c r="E24" s="54">
        <f>D24/C24</f>
        <v>92.285714285714292</v>
      </c>
      <c r="F24" s="389"/>
      <c r="G24" s="88">
        <f t="shared" ref="G24:S43" si="19">ROUNDUP(G$21/$D24,0)</f>
        <v>5</v>
      </c>
      <c r="H24" s="89">
        <f t="shared" si="3"/>
        <v>35</v>
      </c>
      <c r="I24" s="93" t="s">
        <v>17</v>
      </c>
      <c r="J24" s="347" t="str">
        <f t="shared" ref="J24:J43" si="20">TEXT(D24/$G$21,"0,00%")</f>
        <v>20,84%</v>
      </c>
      <c r="K24" s="125">
        <f t="shared" si="19"/>
        <v>7</v>
      </c>
      <c r="L24" s="91">
        <f t="shared" si="5"/>
        <v>49</v>
      </c>
      <c r="M24" s="90" t="s">
        <v>84</v>
      </c>
      <c r="N24" s="347" t="str">
        <f t="shared" ref="N24:N43" si="21">TEXT(D24/$K$21,"0,00%")</f>
        <v>15,76%</v>
      </c>
      <c r="O24" s="90">
        <f t="shared" si="19"/>
        <v>8</v>
      </c>
      <c r="P24" s="91">
        <f t="shared" si="7"/>
        <v>56</v>
      </c>
      <c r="Q24" s="93" t="s">
        <v>80</v>
      </c>
      <c r="R24" s="467" t="str">
        <f t="shared" ref="R24:R43" si="22">TEXT(D24/$O$21,"0,00%")</f>
        <v>12,92%</v>
      </c>
      <c r="S24" s="88">
        <f t="shared" si="19"/>
        <v>10</v>
      </c>
      <c r="T24" s="91">
        <f t="shared" si="9"/>
        <v>70</v>
      </c>
      <c r="U24" s="90" t="s">
        <v>85</v>
      </c>
      <c r="V24" s="472" t="str">
        <f t="shared" ref="V24:V43" si="23">TEXT(D24/$S$21,"0,00%")</f>
        <v>10,59%</v>
      </c>
      <c r="W24" s="491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9"/>
    </row>
    <row r="25" spans="1:38">
      <c r="A25" s="20" t="s">
        <v>86</v>
      </c>
      <c r="B25" s="5"/>
      <c r="C25" s="5"/>
      <c r="D25" s="5"/>
      <c r="E25" s="33"/>
      <c r="F25" s="389"/>
      <c r="G25" s="56"/>
      <c r="H25" s="58"/>
      <c r="I25" s="59"/>
      <c r="J25" s="345"/>
      <c r="K25" s="77"/>
      <c r="L25" s="31"/>
      <c r="M25" s="59"/>
      <c r="N25" s="345"/>
      <c r="O25" s="59"/>
      <c r="P25" s="31"/>
      <c r="Q25" s="59"/>
      <c r="R25" s="466" t="str">
        <f t="shared" si="22"/>
        <v>0,00%</v>
      </c>
      <c r="S25" s="56"/>
      <c r="T25" s="31"/>
      <c r="U25" s="59"/>
      <c r="V25" s="474" t="str">
        <f t="shared" si="23"/>
        <v>0,00%</v>
      </c>
      <c r="W25" s="491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9"/>
    </row>
    <row r="26" spans="1:38" s="92" customFormat="1">
      <c r="A26" s="262" t="s">
        <v>87</v>
      </c>
      <c r="B26" s="87" t="s">
        <v>64</v>
      </c>
      <c r="C26" s="87">
        <f>48/60</f>
        <v>0.8</v>
      </c>
      <c r="D26" s="87">
        <v>71</v>
      </c>
      <c r="E26" s="53">
        <f>D26/C26</f>
        <v>88.75</v>
      </c>
      <c r="F26" s="389"/>
      <c r="G26" s="88">
        <f t="shared" si="19"/>
        <v>44</v>
      </c>
      <c r="H26" s="89">
        <f t="shared" si="3"/>
        <v>35.200000000000003</v>
      </c>
      <c r="I26" s="90" t="s">
        <v>88</v>
      </c>
      <c r="J26" s="347" t="str">
        <f t="shared" si="20"/>
        <v>2,29%</v>
      </c>
      <c r="K26" s="125">
        <f t="shared" si="19"/>
        <v>58</v>
      </c>
      <c r="L26" s="91">
        <f t="shared" si="5"/>
        <v>46.400000000000006</v>
      </c>
      <c r="M26" s="93" t="s">
        <v>89</v>
      </c>
      <c r="N26" s="347" t="str">
        <f t="shared" si="21"/>
        <v>1,73%</v>
      </c>
      <c r="O26" s="90">
        <f t="shared" si="19"/>
        <v>71</v>
      </c>
      <c r="P26" s="91">
        <f t="shared" si="7"/>
        <v>56.800000000000004</v>
      </c>
      <c r="Q26" s="90" t="s">
        <v>90</v>
      </c>
      <c r="R26" s="467" t="str">
        <f t="shared" si="22"/>
        <v>1,42%</v>
      </c>
      <c r="S26" s="88">
        <f t="shared" si="19"/>
        <v>86</v>
      </c>
      <c r="T26" s="91">
        <f t="shared" si="9"/>
        <v>68.8</v>
      </c>
      <c r="U26" s="90" t="s">
        <v>91</v>
      </c>
      <c r="V26" s="472" t="str">
        <f t="shared" si="23"/>
        <v>1,16%</v>
      </c>
      <c r="W26" s="491"/>
      <c r="X26" s="428"/>
      <c r="Y26" s="428"/>
      <c r="Z26" s="428"/>
      <c r="AA26" s="428"/>
      <c r="AB26" s="428"/>
      <c r="AC26" s="428"/>
      <c r="AD26" s="428"/>
      <c r="AE26" s="428"/>
      <c r="AF26" s="428"/>
      <c r="AG26" s="428"/>
      <c r="AH26" s="428"/>
      <c r="AI26" s="428"/>
      <c r="AJ26" s="428"/>
      <c r="AK26" s="428"/>
      <c r="AL26" s="429"/>
    </row>
    <row r="27" spans="1:38" s="92" customFormat="1">
      <c r="A27" s="262" t="s">
        <v>92</v>
      </c>
      <c r="B27" s="87" t="s">
        <v>83</v>
      </c>
      <c r="C27" s="87">
        <v>7</v>
      </c>
      <c r="D27" s="87">
        <v>646</v>
      </c>
      <c r="E27" s="54">
        <f>D27/C27</f>
        <v>92.285714285714292</v>
      </c>
      <c r="F27" s="389"/>
      <c r="G27" s="88">
        <f t="shared" si="19"/>
        <v>5</v>
      </c>
      <c r="H27" s="89">
        <f t="shared" si="3"/>
        <v>35</v>
      </c>
      <c r="I27" s="93" t="s">
        <v>17</v>
      </c>
      <c r="J27" s="347" t="str">
        <f t="shared" si="20"/>
        <v>20,84%</v>
      </c>
      <c r="K27" s="125">
        <f t="shared" si="19"/>
        <v>7</v>
      </c>
      <c r="L27" s="91">
        <f t="shared" si="5"/>
        <v>49</v>
      </c>
      <c r="M27" s="90" t="s">
        <v>84</v>
      </c>
      <c r="N27" s="347" t="str">
        <f t="shared" si="21"/>
        <v>15,76%</v>
      </c>
      <c r="O27" s="90">
        <f t="shared" si="19"/>
        <v>8</v>
      </c>
      <c r="P27" s="91">
        <f t="shared" si="7"/>
        <v>56</v>
      </c>
      <c r="Q27" s="90" t="s">
        <v>80</v>
      </c>
      <c r="R27" s="467" t="str">
        <f t="shared" si="22"/>
        <v>12,92%</v>
      </c>
      <c r="S27" s="88">
        <f t="shared" si="19"/>
        <v>10</v>
      </c>
      <c r="T27" s="91">
        <f t="shared" si="9"/>
        <v>70</v>
      </c>
      <c r="U27" s="90" t="s">
        <v>85</v>
      </c>
      <c r="V27" s="472" t="str">
        <f t="shared" si="23"/>
        <v>10,59%</v>
      </c>
      <c r="W27" s="491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9"/>
    </row>
    <row r="28" spans="1:38" ht="30">
      <c r="A28" s="20" t="s">
        <v>93</v>
      </c>
      <c r="B28" s="5"/>
      <c r="C28" s="5"/>
      <c r="D28" s="5"/>
      <c r="E28" s="33"/>
      <c r="F28" s="389"/>
      <c r="G28" s="56"/>
      <c r="H28" s="58"/>
      <c r="I28" s="59"/>
      <c r="J28" s="345"/>
      <c r="K28" s="77"/>
      <c r="L28" s="31"/>
      <c r="M28" s="59"/>
      <c r="N28" s="345"/>
      <c r="O28" s="59"/>
      <c r="P28" s="31"/>
      <c r="Q28" s="59"/>
      <c r="R28" s="466"/>
      <c r="S28" s="56"/>
      <c r="T28" s="31"/>
      <c r="U28" s="59"/>
      <c r="V28" s="474"/>
      <c r="W28" s="491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8"/>
      <c r="AL28" s="429"/>
    </row>
    <row r="29" spans="1:38">
      <c r="A29" s="260" t="s">
        <v>94</v>
      </c>
      <c r="B29" s="5" t="s">
        <v>53</v>
      </c>
      <c r="C29" s="3">
        <f>4/60</f>
        <v>6.6666666666666666E-2</v>
      </c>
      <c r="D29" s="5">
        <v>5</v>
      </c>
      <c r="E29" s="33">
        <f>D29/C29</f>
        <v>75</v>
      </c>
      <c r="F29" s="389"/>
      <c r="G29" s="56">
        <f t="shared" si="19"/>
        <v>620</v>
      </c>
      <c r="H29" s="58">
        <f t="shared" si="3"/>
        <v>41.333333333333336</v>
      </c>
      <c r="I29" s="59" t="s">
        <v>95</v>
      </c>
      <c r="J29" s="345" t="str">
        <f t="shared" si="20"/>
        <v>0,16%</v>
      </c>
      <c r="K29" s="77">
        <f t="shared" si="19"/>
        <v>820</v>
      </c>
      <c r="L29" s="31">
        <f t="shared" si="5"/>
        <v>54.666666666666664</v>
      </c>
      <c r="M29" s="59" t="s">
        <v>96</v>
      </c>
      <c r="N29" s="345" t="str">
        <f t="shared" si="21"/>
        <v>0,12%</v>
      </c>
      <c r="O29" s="59">
        <f t="shared" si="19"/>
        <v>1000</v>
      </c>
      <c r="P29" s="31">
        <f t="shared" si="7"/>
        <v>66.666666666666671</v>
      </c>
      <c r="Q29" s="59" t="s">
        <v>97</v>
      </c>
      <c r="R29" s="466" t="str">
        <f t="shared" si="22"/>
        <v>0,10%</v>
      </c>
      <c r="S29" s="56">
        <f t="shared" si="19"/>
        <v>1220</v>
      </c>
      <c r="T29" s="31">
        <f t="shared" si="9"/>
        <v>81.333333333333329</v>
      </c>
      <c r="U29" s="59" t="s">
        <v>98</v>
      </c>
      <c r="V29" s="474" t="str">
        <f t="shared" si="23"/>
        <v>0,08%</v>
      </c>
      <c r="W29" s="491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29"/>
    </row>
    <row r="30" spans="1:38" s="92" customFormat="1">
      <c r="A30" s="262" t="s">
        <v>99</v>
      </c>
      <c r="B30" s="87" t="s">
        <v>79</v>
      </c>
      <c r="C30" s="87">
        <v>4</v>
      </c>
      <c r="D30" s="87">
        <v>359</v>
      </c>
      <c r="E30" s="53">
        <f>D30/C30</f>
        <v>89.75</v>
      </c>
      <c r="F30" s="389"/>
      <c r="G30" s="88">
        <f t="shared" si="19"/>
        <v>9</v>
      </c>
      <c r="H30" s="89">
        <f t="shared" si="3"/>
        <v>36</v>
      </c>
      <c r="I30" s="90" t="s">
        <v>48</v>
      </c>
      <c r="J30" s="347" t="str">
        <f t="shared" si="20"/>
        <v>11,58%</v>
      </c>
      <c r="K30" s="125">
        <f t="shared" si="19"/>
        <v>12</v>
      </c>
      <c r="L30" s="91">
        <f t="shared" si="5"/>
        <v>48</v>
      </c>
      <c r="M30" s="90" t="s">
        <v>74</v>
      </c>
      <c r="N30" s="347" t="str">
        <f t="shared" si="21"/>
        <v>8,76%</v>
      </c>
      <c r="O30" s="90">
        <f t="shared" si="19"/>
        <v>14</v>
      </c>
      <c r="P30" s="91">
        <f t="shared" si="7"/>
        <v>56</v>
      </c>
      <c r="Q30" s="93" t="s">
        <v>80</v>
      </c>
      <c r="R30" s="467" t="str">
        <f t="shared" si="22"/>
        <v>7,18%</v>
      </c>
      <c r="S30" s="88">
        <f t="shared" si="19"/>
        <v>17</v>
      </c>
      <c r="T30" s="91">
        <f t="shared" si="9"/>
        <v>68</v>
      </c>
      <c r="U30" s="93" t="s">
        <v>81</v>
      </c>
      <c r="V30" s="472" t="str">
        <f t="shared" si="23"/>
        <v>5,89%</v>
      </c>
      <c r="W30" s="491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9"/>
    </row>
    <row r="31" spans="1:38" ht="30">
      <c r="A31" s="20" t="s">
        <v>100</v>
      </c>
      <c r="B31" s="5"/>
      <c r="C31" s="5"/>
      <c r="D31" s="5"/>
      <c r="E31" s="33"/>
      <c r="F31" s="389"/>
      <c r="G31" s="56"/>
      <c r="H31" s="58"/>
      <c r="I31" s="59"/>
      <c r="J31" s="345"/>
      <c r="K31" s="77"/>
      <c r="L31" s="31"/>
      <c r="M31" s="59"/>
      <c r="N31" s="345"/>
      <c r="O31" s="59"/>
      <c r="P31" s="31"/>
      <c r="Q31" s="59"/>
      <c r="R31" s="466"/>
      <c r="S31" s="56"/>
      <c r="T31" s="31"/>
      <c r="U31" s="59"/>
      <c r="V31" s="474"/>
      <c r="W31" s="491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9"/>
    </row>
    <row r="32" spans="1:38" s="13" customFormat="1">
      <c r="A32" s="261" t="s">
        <v>101</v>
      </c>
      <c r="B32" s="17" t="s">
        <v>102</v>
      </c>
      <c r="C32" s="17">
        <f>(1/60)+(36/60/60)</f>
        <v>2.6666666666666665E-2</v>
      </c>
      <c r="D32" s="17">
        <v>2</v>
      </c>
      <c r="E32" s="33">
        <f>D32/C32</f>
        <v>75</v>
      </c>
      <c r="F32" s="389"/>
      <c r="G32" s="56">
        <f t="shared" si="19"/>
        <v>1550</v>
      </c>
      <c r="H32" s="58">
        <f t="shared" si="3"/>
        <v>41.333333333333329</v>
      </c>
      <c r="I32" s="59" t="s">
        <v>95</v>
      </c>
      <c r="J32" s="345" t="str">
        <f t="shared" si="20"/>
        <v>0,06%</v>
      </c>
      <c r="K32" s="77">
        <f t="shared" si="19"/>
        <v>2050</v>
      </c>
      <c r="L32" s="31">
        <f t="shared" si="5"/>
        <v>54.666666666666664</v>
      </c>
      <c r="M32" s="59" t="s">
        <v>96</v>
      </c>
      <c r="N32" s="345" t="str">
        <f t="shared" si="21"/>
        <v>0,05%</v>
      </c>
      <c r="O32" s="59">
        <f t="shared" si="19"/>
        <v>2500</v>
      </c>
      <c r="P32" s="31">
        <f t="shared" si="7"/>
        <v>66.666666666666657</v>
      </c>
      <c r="Q32" s="59" t="s">
        <v>97</v>
      </c>
      <c r="R32" s="466" t="str">
        <f t="shared" si="22"/>
        <v>0,04%</v>
      </c>
      <c r="S32" s="56">
        <f t="shared" si="19"/>
        <v>3050</v>
      </c>
      <c r="T32" s="31">
        <f t="shared" si="9"/>
        <v>81.333333333333329</v>
      </c>
      <c r="U32" s="59" t="s">
        <v>98</v>
      </c>
      <c r="V32" s="474" t="str">
        <f t="shared" si="23"/>
        <v>0,03%</v>
      </c>
      <c r="W32" s="491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29"/>
    </row>
    <row r="33" spans="1:38">
      <c r="A33" s="260" t="s">
        <v>103</v>
      </c>
      <c r="B33" s="5" t="s">
        <v>79</v>
      </c>
      <c r="C33" s="5">
        <v>4</v>
      </c>
      <c r="D33" s="5">
        <v>359</v>
      </c>
      <c r="E33" s="33">
        <f t="shared" ref="E33:E34" si="24">D33/C33</f>
        <v>89.75</v>
      </c>
      <c r="F33" s="389"/>
      <c r="G33" s="56">
        <f t="shared" si="19"/>
        <v>9</v>
      </c>
      <c r="H33" s="58">
        <f t="shared" si="3"/>
        <v>36</v>
      </c>
      <c r="I33" s="59" t="s">
        <v>48</v>
      </c>
      <c r="J33" s="345" t="str">
        <f t="shared" si="20"/>
        <v>11,58%</v>
      </c>
      <c r="K33" s="77">
        <f t="shared" si="19"/>
        <v>12</v>
      </c>
      <c r="L33" s="31">
        <f t="shared" si="5"/>
        <v>48</v>
      </c>
      <c r="M33" s="59" t="s">
        <v>74</v>
      </c>
      <c r="N33" s="345" t="str">
        <f t="shared" si="21"/>
        <v>8,76%</v>
      </c>
      <c r="O33" s="59">
        <f t="shared" si="19"/>
        <v>14</v>
      </c>
      <c r="P33" s="31">
        <f t="shared" si="7"/>
        <v>56</v>
      </c>
      <c r="Q33" s="93" t="s">
        <v>80</v>
      </c>
      <c r="R33" s="466" t="str">
        <f t="shared" si="22"/>
        <v>7,18%</v>
      </c>
      <c r="S33" s="56">
        <f t="shared" si="19"/>
        <v>17</v>
      </c>
      <c r="T33" s="31">
        <f t="shared" si="9"/>
        <v>68</v>
      </c>
      <c r="U33" s="93" t="s">
        <v>81</v>
      </c>
      <c r="V33" s="474" t="str">
        <f t="shared" si="23"/>
        <v>5,89%</v>
      </c>
      <c r="W33" s="491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9"/>
    </row>
    <row r="34" spans="1:38" s="92" customFormat="1">
      <c r="A34" s="262" t="s">
        <v>104</v>
      </c>
      <c r="B34" s="87" t="s">
        <v>83</v>
      </c>
      <c r="C34" s="87">
        <v>7</v>
      </c>
      <c r="D34" s="87">
        <v>646</v>
      </c>
      <c r="E34" s="54">
        <f t="shared" si="24"/>
        <v>92.285714285714292</v>
      </c>
      <c r="F34" s="389"/>
      <c r="G34" s="88">
        <f t="shared" si="19"/>
        <v>5</v>
      </c>
      <c r="H34" s="89">
        <f t="shared" si="3"/>
        <v>35</v>
      </c>
      <c r="I34" s="93" t="s">
        <v>17</v>
      </c>
      <c r="J34" s="347" t="str">
        <f t="shared" si="20"/>
        <v>20,84%</v>
      </c>
      <c r="K34" s="125">
        <f t="shared" si="19"/>
        <v>7</v>
      </c>
      <c r="L34" s="91">
        <f t="shared" si="5"/>
        <v>49</v>
      </c>
      <c r="M34" s="90" t="s">
        <v>84</v>
      </c>
      <c r="N34" s="347" t="str">
        <f t="shared" si="21"/>
        <v>15,76%</v>
      </c>
      <c r="O34" s="90">
        <f t="shared" si="19"/>
        <v>8</v>
      </c>
      <c r="P34" s="91">
        <f t="shared" si="7"/>
        <v>56</v>
      </c>
      <c r="Q34" s="93" t="s">
        <v>80</v>
      </c>
      <c r="R34" s="467" t="str">
        <f t="shared" si="22"/>
        <v>12,92%</v>
      </c>
      <c r="S34" s="88">
        <f t="shared" si="19"/>
        <v>10</v>
      </c>
      <c r="T34" s="91">
        <f t="shared" si="9"/>
        <v>70</v>
      </c>
      <c r="U34" s="90" t="s">
        <v>85</v>
      </c>
      <c r="V34" s="472" t="str">
        <f t="shared" si="23"/>
        <v>10,59%</v>
      </c>
      <c r="W34" s="491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9"/>
    </row>
    <row r="35" spans="1:38">
      <c r="A35" s="20" t="s">
        <v>105</v>
      </c>
      <c r="B35" s="5"/>
      <c r="C35" s="5"/>
      <c r="D35" s="5"/>
      <c r="E35" s="33"/>
      <c r="F35" s="389"/>
      <c r="G35" s="56"/>
      <c r="H35" s="58"/>
      <c r="I35" s="59"/>
      <c r="J35" s="345"/>
      <c r="K35" s="77"/>
      <c r="L35" s="31"/>
      <c r="M35" s="59"/>
      <c r="N35" s="345"/>
      <c r="O35" s="59"/>
      <c r="P35" s="31"/>
      <c r="Q35" s="59"/>
      <c r="R35" s="466" t="str">
        <f t="shared" si="22"/>
        <v>0,00%</v>
      </c>
      <c r="S35" s="56"/>
      <c r="T35" s="31"/>
      <c r="U35" s="59"/>
      <c r="V35" s="474" t="str">
        <f t="shared" si="23"/>
        <v>0,00%</v>
      </c>
      <c r="W35" s="491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29"/>
    </row>
    <row r="36" spans="1:38">
      <c r="A36" s="260" t="s">
        <v>106</v>
      </c>
      <c r="B36" s="5" t="s">
        <v>107</v>
      </c>
      <c r="C36" s="5">
        <f>24/60</f>
        <v>0.4</v>
      </c>
      <c r="D36" s="5">
        <v>35</v>
      </c>
      <c r="E36" s="33">
        <f>D36/C36</f>
        <v>87.5</v>
      </c>
      <c r="F36" s="389"/>
      <c r="G36" s="56">
        <f t="shared" si="19"/>
        <v>89</v>
      </c>
      <c r="H36" s="58">
        <f t="shared" si="3"/>
        <v>35.6</v>
      </c>
      <c r="I36" s="59" t="s">
        <v>108</v>
      </c>
      <c r="J36" s="345" t="str">
        <f t="shared" si="20"/>
        <v>1,13%</v>
      </c>
      <c r="K36" s="77">
        <f t="shared" si="19"/>
        <v>118</v>
      </c>
      <c r="L36" s="31">
        <f t="shared" si="5"/>
        <v>47.2</v>
      </c>
      <c r="M36" s="59" t="s">
        <v>109</v>
      </c>
      <c r="N36" s="345" t="str">
        <f t="shared" si="21"/>
        <v>0,85%</v>
      </c>
      <c r="O36" s="59">
        <f t="shared" si="19"/>
        <v>143</v>
      </c>
      <c r="P36" s="31">
        <f t="shared" si="7"/>
        <v>57.2</v>
      </c>
      <c r="Q36" s="59" t="s">
        <v>110</v>
      </c>
      <c r="R36" s="466" t="str">
        <f t="shared" si="22"/>
        <v>0,70%</v>
      </c>
      <c r="S36" s="56">
        <f t="shared" si="19"/>
        <v>175</v>
      </c>
      <c r="T36" s="31">
        <f t="shared" si="9"/>
        <v>70</v>
      </c>
      <c r="U36" s="59" t="s">
        <v>85</v>
      </c>
      <c r="V36" s="474" t="str">
        <f t="shared" si="23"/>
        <v>0,57%</v>
      </c>
      <c r="W36" s="491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9"/>
    </row>
    <row r="37" spans="1:38" s="92" customFormat="1">
      <c r="A37" s="262" t="s">
        <v>111</v>
      </c>
      <c r="B37" s="87" t="s">
        <v>64</v>
      </c>
      <c r="C37" s="87">
        <f>48/60</f>
        <v>0.8</v>
      </c>
      <c r="D37" s="87">
        <v>71</v>
      </c>
      <c r="E37" s="53">
        <f t="shared" ref="E37:E39" si="25">D37/C37</f>
        <v>88.75</v>
      </c>
      <c r="F37" s="389"/>
      <c r="G37" s="88">
        <f t="shared" si="19"/>
        <v>44</v>
      </c>
      <c r="H37" s="89">
        <f t="shared" si="3"/>
        <v>35.200000000000003</v>
      </c>
      <c r="I37" s="90" t="s">
        <v>88</v>
      </c>
      <c r="J37" s="347" t="str">
        <f t="shared" si="20"/>
        <v>2,29%</v>
      </c>
      <c r="K37" s="125">
        <f t="shared" si="19"/>
        <v>58</v>
      </c>
      <c r="L37" s="91">
        <f t="shared" si="5"/>
        <v>46.400000000000006</v>
      </c>
      <c r="M37" s="93" t="s">
        <v>89</v>
      </c>
      <c r="N37" s="347" t="str">
        <f t="shared" si="21"/>
        <v>1,73%</v>
      </c>
      <c r="O37" s="90">
        <f t="shared" si="19"/>
        <v>71</v>
      </c>
      <c r="P37" s="91">
        <f t="shared" si="7"/>
        <v>56.800000000000004</v>
      </c>
      <c r="Q37" s="90" t="s">
        <v>90</v>
      </c>
      <c r="R37" s="467" t="str">
        <f t="shared" si="22"/>
        <v>1,42%</v>
      </c>
      <c r="S37" s="88">
        <f t="shared" si="19"/>
        <v>86</v>
      </c>
      <c r="T37" s="91">
        <f t="shared" si="9"/>
        <v>68.8</v>
      </c>
      <c r="U37" s="90" t="s">
        <v>91</v>
      </c>
      <c r="V37" s="472" t="str">
        <f t="shared" si="23"/>
        <v>1,16%</v>
      </c>
      <c r="W37" s="491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9"/>
    </row>
    <row r="38" spans="1:38">
      <c r="A38" s="260" t="s">
        <v>112</v>
      </c>
      <c r="B38" s="5" t="s">
        <v>69</v>
      </c>
      <c r="C38" s="3">
        <f>1+(40/60)</f>
        <v>1.6666666666666665</v>
      </c>
      <c r="D38" s="5">
        <v>143</v>
      </c>
      <c r="E38" s="33">
        <f t="shared" si="25"/>
        <v>85.800000000000011</v>
      </c>
      <c r="F38" s="389"/>
      <c r="G38" s="56">
        <f t="shared" si="19"/>
        <v>22</v>
      </c>
      <c r="H38" s="58">
        <f t="shared" si="3"/>
        <v>36.666666666666664</v>
      </c>
      <c r="I38" s="59" t="s">
        <v>113</v>
      </c>
      <c r="J38" s="345" t="str">
        <f t="shared" si="20"/>
        <v>4,61%</v>
      </c>
      <c r="K38" s="77">
        <f t="shared" si="19"/>
        <v>29</v>
      </c>
      <c r="L38" s="31">
        <f t="shared" si="5"/>
        <v>48.333333333333329</v>
      </c>
      <c r="M38" s="59" t="s">
        <v>114</v>
      </c>
      <c r="N38" s="345" t="str">
        <f t="shared" si="21"/>
        <v>3,49%</v>
      </c>
      <c r="O38" s="59">
        <f t="shared" si="19"/>
        <v>35</v>
      </c>
      <c r="P38" s="31">
        <f t="shared" si="7"/>
        <v>58.333333333333329</v>
      </c>
      <c r="Q38" s="59" t="s">
        <v>41</v>
      </c>
      <c r="R38" s="466" t="str">
        <f t="shared" si="22"/>
        <v>2,86%</v>
      </c>
      <c r="S38" s="56">
        <f t="shared" si="19"/>
        <v>43</v>
      </c>
      <c r="T38" s="31">
        <f t="shared" si="9"/>
        <v>71.666666666666657</v>
      </c>
      <c r="U38" s="59" t="s">
        <v>115</v>
      </c>
      <c r="V38" s="474" t="str">
        <f t="shared" si="23"/>
        <v>2,34%</v>
      </c>
      <c r="W38" s="491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29"/>
    </row>
    <row r="39" spans="1:38" s="92" customFormat="1">
      <c r="A39" s="262" t="s">
        <v>116</v>
      </c>
      <c r="B39" s="87" t="s">
        <v>79</v>
      </c>
      <c r="C39" s="87">
        <v>4</v>
      </c>
      <c r="D39" s="87">
        <v>359</v>
      </c>
      <c r="E39" s="53">
        <f t="shared" si="25"/>
        <v>89.75</v>
      </c>
      <c r="F39" s="389"/>
      <c r="G39" s="88">
        <f t="shared" si="19"/>
        <v>9</v>
      </c>
      <c r="H39" s="89">
        <f t="shared" si="3"/>
        <v>36</v>
      </c>
      <c r="I39" s="90" t="s">
        <v>48</v>
      </c>
      <c r="J39" s="347" t="str">
        <f t="shared" si="20"/>
        <v>11,58%</v>
      </c>
      <c r="K39" s="125">
        <f t="shared" si="19"/>
        <v>12</v>
      </c>
      <c r="L39" s="91">
        <f t="shared" si="5"/>
        <v>48</v>
      </c>
      <c r="M39" s="90" t="s">
        <v>74</v>
      </c>
      <c r="N39" s="347" t="str">
        <f t="shared" si="21"/>
        <v>8,76%</v>
      </c>
      <c r="O39" s="90">
        <f t="shared" si="19"/>
        <v>14</v>
      </c>
      <c r="P39" s="91">
        <f t="shared" si="7"/>
        <v>56</v>
      </c>
      <c r="Q39" s="93" t="s">
        <v>80</v>
      </c>
      <c r="R39" s="467" t="str">
        <f t="shared" si="22"/>
        <v>7,18%</v>
      </c>
      <c r="S39" s="88">
        <f t="shared" si="19"/>
        <v>17</v>
      </c>
      <c r="T39" s="91">
        <f t="shared" si="9"/>
        <v>68</v>
      </c>
      <c r="U39" s="93" t="s">
        <v>81</v>
      </c>
      <c r="V39" s="472" t="str">
        <f t="shared" si="23"/>
        <v>5,89%</v>
      </c>
      <c r="W39" s="491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29"/>
    </row>
    <row r="40" spans="1:38">
      <c r="A40" s="20" t="s">
        <v>117</v>
      </c>
      <c r="B40" s="5"/>
      <c r="C40" s="5"/>
      <c r="D40" s="5"/>
      <c r="E40" s="33"/>
      <c r="F40" s="389"/>
      <c r="G40" s="56"/>
      <c r="H40" s="58"/>
      <c r="I40" s="59"/>
      <c r="J40" s="345"/>
      <c r="K40" s="77"/>
      <c r="L40" s="31"/>
      <c r="M40" s="59"/>
      <c r="N40" s="345"/>
      <c r="O40" s="59"/>
      <c r="P40" s="31"/>
      <c r="Q40" s="59"/>
      <c r="R40" s="466" t="str">
        <f t="shared" si="22"/>
        <v>0,00%</v>
      </c>
      <c r="S40" s="56"/>
      <c r="T40" s="31"/>
      <c r="U40" s="59"/>
      <c r="V40" s="474" t="str">
        <f t="shared" si="23"/>
        <v>0,00%</v>
      </c>
      <c r="W40" s="491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29"/>
    </row>
    <row r="41" spans="1:38" s="14" customFormat="1">
      <c r="A41" s="259" t="s">
        <v>118</v>
      </c>
      <c r="B41" s="9" t="s">
        <v>53</v>
      </c>
      <c r="C41" s="9">
        <f>4/60</f>
        <v>6.6666666666666666E-2</v>
      </c>
      <c r="D41" s="9">
        <v>4</v>
      </c>
      <c r="E41" s="27">
        <f>D41/C41</f>
        <v>60</v>
      </c>
      <c r="F41" s="389"/>
      <c r="G41" s="100">
        <f t="shared" si="19"/>
        <v>775</v>
      </c>
      <c r="H41" s="106">
        <f t="shared" si="3"/>
        <v>51.666666666666664</v>
      </c>
      <c r="I41" s="102" t="s">
        <v>119</v>
      </c>
      <c r="J41" s="343" t="str">
        <f t="shared" si="20"/>
        <v>0,13%</v>
      </c>
      <c r="K41" s="123">
        <f t="shared" si="19"/>
        <v>1025</v>
      </c>
      <c r="L41" s="103">
        <f t="shared" si="5"/>
        <v>68.333333333333329</v>
      </c>
      <c r="M41" s="102" t="s">
        <v>120</v>
      </c>
      <c r="N41" s="343" t="str">
        <f t="shared" si="21"/>
        <v>0,10%</v>
      </c>
      <c r="O41" s="102">
        <f t="shared" si="19"/>
        <v>1250</v>
      </c>
      <c r="P41" s="103">
        <f t="shared" si="7"/>
        <v>83.333333333333329</v>
      </c>
      <c r="Q41" s="102" t="s">
        <v>121</v>
      </c>
      <c r="R41" s="468" t="str">
        <f t="shared" si="22"/>
        <v>0,08%</v>
      </c>
      <c r="S41" s="100">
        <f t="shared" si="19"/>
        <v>1525</v>
      </c>
      <c r="T41" s="103">
        <f t="shared" si="9"/>
        <v>101.66666666666667</v>
      </c>
      <c r="U41" s="102" t="s">
        <v>122</v>
      </c>
      <c r="V41" s="473" t="str">
        <f t="shared" si="23"/>
        <v>0,07%</v>
      </c>
      <c r="W41" s="491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29"/>
    </row>
    <row r="42" spans="1:38">
      <c r="A42" s="260" t="s">
        <v>123</v>
      </c>
      <c r="B42" s="5" t="s">
        <v>124</v>
      </c>
      <c r="C42" s="5">
        <v>3</v>
      </c>
      <c r="D42" s="5">
        <v>215</v>
      </c>
      <c r="E42" s="33">
        <f t="shared" ref="E42:E43" si="26">D42/C42</f>
        <v>71.666666666666671</v>
      </c>
      <c r="F42" s="389"/>
      <c r="G42" s="56">
        <f t="shared" si="19"/>
        <v>15</v>
      </c>
      <c r="H42" s="58">
        <f t="shared" si="3"/>
        <v>45</v>
      </c>
      <c r="I42" s="59" t="s">
        <v>18</v>
      </c>
      <c r="J42" s="345" t="str">
        <f t="shared" si="20"/>
        <v>6,94%</v>
      </c>
      <c r="K42" s="77">
        <f t="shared" si="19"/>
        <v>20</v>
      </c>
      <c r="L42" s="31">
        <f t="shared" si="5"/>
        <v>60</v>
      </c>
      <c r="M42" s="59" t="s">
        <v>45</v>
      </c>
      <c r="N42" s="345" t="str">
        <f t="shared" si="21"/>
        <v>5,24%</v>
      </c>
      <c r="O42" s="59">
        <f t="shared" si="19"/>
        <v>24</v>
      </c>
      <c r="P42" s="31">
        <f t="shared" si="7"/>
        <v>72</v>
      </c>
      <c r="Q42" s="59" t="s">
        <v>125</v>
      </c>
      <c r="R42" s="466" t="str">
        <f t="shared" si="22"/>
        <v>4,30%</v>
      </c>
      <c r="S42" s="56">
        <f t="shared" si="19"/>
        <v>29</v>
      </c>
      <c r="T42" s="31">
        <f t="shared" si="9"/>
        <v>87</v>
      </c>
      <c r="U42" s="59" t="s">
        <v>126</v>
      </c>
      <c r="V42" s="474" t="str">
        <f t="shared" si="23"/>
        <v>3,52%</v>
      </c>
      <c r="W42" s="491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9"/>
    </row>
    <row r="43" spans="1:38" s="13" customFormat="1" ht="15.75" thickBot="1">
      <c r="A43" s="264" t="s">
        <v>127</v>
      </c>
      <c r="B43" s="12" t="s">
        <v>47</v>
      </c>
      <c r="C43" s="12">
        <v>9</v>
      </c>
      <c r="D43" s="12">
        <v>646</v>
      </c>
      <c r="E43" s="35">
        <f t="shared" si="26"/>
        <v>71.777777777777771</v>
      </c>
      <c r="F43" s="399"/>
      <c r="G43" s="66">
        <f t="shared" si="19"/>
        <v>5</v>
      </c>
      <c r="H43" s="62">
        <f t="shared" si="3"/>
        <v>45</v>
      </c>
      <c r="I43" s="63" t="s">
        <v>18</v>
      </c>
      <c r="J43" s="345" t="str">
        <f t="shared" si="20"/>
        <v>20,84%</v>
      </c>
      <c r="K43" s="78">
        <f t="shared" si="19"/>
        <v>7</v>
      </c>
      <c r="L43" s="37">
        <f t="shared" si="5"/>
        <v>63</v>
      </c>
      <c r="M43" s="63" t="s">
        <v>50</v>
      </c>
      <c r="N43" s="345" t="str">
        <f t="shared" si="21"/>
        <v>15,76%</v>
      </c>
      <c r="O43" s="63">
        <f t="shared" si="19"/>
        <v>8</v>
      </c>
      <c r="P43" s="37">
        <f t="shared" si="7"/>
        <v>72</v>
      </c>
      <c r="Q43" s="63" t="s">
        <v>125</v>
      </c>
      <c r="R43" s="466" t="str">
        <f t="shared" si="22"/>
        <v>12,92%</v>
      </c>
      <c r="S43" s="66">
        <f t="shared" si="19"/>
        <v>10</v>
      </c>
      <c r="T43" s="37">
        <f t="shared" si="9"/>
        <v>90</v>
      </c>
      <c r="U43" s="63" t="s">
        <v>128</v>
      </c>
      <c r="V43" s="486" t="str">
        <f t="shared" si="23"/>
        <v>10,59%</v>
      </c>
      <c r="W43" s="492"/>
      <c r="X43" s="430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28"/>
      <c r="AJ43" s="428"/>
      <c r="AK43" s="428"/>
      <c r="AL43" s="429"/>
    </row>
    <row r="44" spans="1:38" s="73" customFormat="1" ht="15.75" thickBot="1">
      <c r="A44" s="365" t="s">
        <v>129</v>
      </c>
      <c r="B44" s="366"/>
      <c r="C44" s="366"/>
      <c r="D44" s="366"/>
      <c r="E44" s="366"/>
      <c r="F44" s="367"/>
      <c r="G44" s="414">
        <v>6510</v>
      </c>
      <c r="H44" s="415"/>
      <c r="I44" s="415"/>
      <c r="J44" s="418"/>
      <c r="K44" s="415">
        <v>8610</v>
      </c>
      <c r="L44" s="415"/>
      <c r="M44" s="416"/>
      <c r="N44" s="321"/>
      <c r="O44" s="417">
        <v>10500</v>
      </c>
      <c r="P44" s="415"/>
      <c r="Q44" s="416"/>
      <c r="R44" s="321"/>
      <c r="S44" s="414">
        <v>12810</v>
      </c>
      <c r="T44" s="415"/>
      <c r="U44" s="415"/>
      <c r="V44" s="418"/>
      <c r="W44" s="414">
        <v>13330</v>
      </c>
      <c r="X44" s="415"/>
      <c r="Y44" s="415"/>
      <c r="Z44" s="418"/>
      <c r="AA44" s="414">
        <v>17630</v>
      </c>
      <c r="AB44" s="415"/>
      <c r="AC44" s="415"/>
      <c r="AD44" s="418"/>
      <c r="AE44" s="414">
        <v>21500</v>
      </c>
      <c r="AF44" s="415"/>
      <c r="AG44" s="415"/>
      <c r="AH44" s="415"/>
      <c r="AI44" s="414">
        <v>26230</v>
      </c>
      <c r="AJ44" s="415"/>
      <c r="AK44" s="415"/>
      <c r="AL44" s="418"/>
    </row>
    <row r="45" spans="1:38">
      <c r="A45" s="168" t="s">
        <v>130</v>
      </c>
      <c r="B45" s="49"/>
      <c r="C45" s="49"/>
      <c r="D45" s="49"/>
      <c r="E45" s="39"/>
      <c r="F45" s="391"/>
      <c r="G45" s="45"/>
      <c r="H45" s="69"/>
      <c r="I45" s="68"/>
      <c r="J45" s="46"/>
      <c r="K45" s="333"/>
      <c r="L45" s="43"/>
      <c r="M45" s="43"/>
      <c r="N45" s="43"/>
      <c r="O45" s="43"/>
      <c r="P45" s="43"/>
      <c r="Q45" s="43"/>
      <c r="R45" s="476"/>
      <c r="S45" s="45"/>
      <c r="T45" s="36"/>
      <c r="U45" s="36"/>
      <c r="V45" s="46"/>
      <c r="W45" s="333"/>
      <c r="X45" s="43"/>
      <c r="Y45" s="43"/>
      <c r="Z45" s="476"/>
      <c r="AA45" s="42"/>
      <c r="AB45" s="43"/>
      <c r="AC45" s="43"/>
      <c r="AD45" s="44"/>
      <c r="AE45" s="42"/>
      <c r="AF45" s="43"/>
      <c r="AG45" s="43"/>
      <c r="AH45" s="476"/>
      <c r="AI45" s="45"/>
      <c r="AJ45" s="36"/>
      <c r="AK45" s="36"/>
      <c r="AL45" s="46"/>
    </row>
    <row r="46" spans="1:38" s="152" customFormat="1">
      <c r="A46" s="265" t="s">
        <v>131</v>
      </c>
      <c r="B46" s="169" t="s">
        <v>132</v>
      </c>
      <c r="C46" s="169">
        <f>2+(20/60)</f>
        <v>2.3333333333333335</v>
      </c>
      <c r="D46" s="169">
        <v>215</v>
      </c>
      <c r="E46" s="170">
        <f>D46/C46</f>
        <v>92.142857142857139</v>
      </c>
      <c r="F46" s="389"/>
      <c r="G46" s="171">
        <f>ROUNDUP(G$44/$D46,0)</f>
        <v>31</v>
      </c>
      <c r="H46" s="172">
        <f t="shared" si="3"/>
        <v>72.333333333333343</v>
      </c>
      <c r="I46" s="173" t="s">
        <v>133</v>
      </c>
      <c r="J46" s="348" t="str">
        <f>TEXT(D46/$G$44,"0,00%")</f>
        <v>3,30%</v>
      </c>
      <c r="K46" s="190">
        <f t="shared" ref="K46:O46" si="27">ROUNDUP(K$44/$D46,0)</f>
        <v>41</v>
      </c>
      <c r="L46" s="170">
        <f t="shared" si="5"/>
        <v>95.666666666666671</v>
      </c>
      <c r="M46" s="173" t="s">
        <v>134</v>
      </c>
      <c r="N46" s="348" t="str">
        <f>TEXT(D46/$K$44,"0,00%")</f>
        <v>2,50%</v>
      </c>
      <c r="O46" s="173">
        <f t="shared" si="27"/>
        <v>49</v>
      </c>
      <c r="P46" s="170">
        <f t="shared" si="7"/>
        <v>114.33333333333334</v>
      </c>
      <c r="Q46" s="173" t="s">
        <v>135</v>
      </c>
      <c r="R46" s="477" t="str">
        <f>TEXT(D46/$O$44,"0,00%")</f>
        <v>2,05%</v>
      </c>
      <c r="S46" s="171">
        <f t="shared" ref="S46:S64" si="28">ROUNDUP(S$44/$D46,0)</f>
        <v>60</v>
      </c>
      <c r="T46" s="170">
        <f t="shared" si="9"/>
        <v>140</v>
      </c>
      <c r="U46" s="170" t="s">
        <v>136</v>
      </c>
      <c r="V46" s="483" t="str">
        <f>TEXT(D46/$S$44,"0,00%")</f>
        <v>1,68%</v>
      </c>
      <c r="W46" s="190">
        <f>ROUNDUP(W$44/$D46,0)</f>
        <v>62</v>
      </c>
      <c r="X46" s="170">
        <f>ROUNDUP(W46,0)*$C46</f>
        <v>144.66666666666669</v>
      </c>
      <c r="Y46" s="173" t="s">
        <v>137</v>
      </c>
      <c r="Z46" s="477" t="str">
        <f>TEXT(D46/$W$44,"0,00%")</f>
        <v>1,61%</v>
      </c>
      <c r="AA46" s="171">
        <f t="shared" ref="AA46:AI61" si="29">ROUNDUP(AA$44/$D46,0)</f>
        <v>82</v>
      </c>
      <c r="AB46" s="170">
        <f>ROUNDUP(AA46,0)*$C46</f>
        <v>191.33333333333334</v>
      </c>
      <c r="AC46" s="173" t="s">
        <v>138</v>
      </c>
      <c r="AD46" s="348" t="str">
        <f>TEXT(D46/$AA$44,"0,00%")</f>
        <v>1,22%</v>
      </c>
      <c r="AE46" s="171">
        <f t="shared" si="29"/>
        <v>100</v>
      </c>
      <c r="AF46" s="170">
        <f>ROUNDUP(AE46,0)*$C46</f>
        <v>233.33333333333334</v>
      </c>
      <c r="AG46" s="173" t="s">
        <v>139</v>
      </c>
      <c r="AH46" s="477" t="str">
        <f>TEXT(D46/$AE$44,"0,00%")</f>
        <v>1,00%</v>
      </c>
      <c r="AI46" s="171">
        <f t="shared" si="29"/>
        <v>122</v>
      </c>
      <c r="AJ46" s="170">
        <f>ROUNDUP(AI46,0)*$C46</f>
        <v>284.66666666666669</v>
      </c>
      <c r="AK46" s="173" t="s">
        <v>140</v>
      </c>
      <c r="AL46" s="483" t="str">
        <f>TEXT(D46/$AI$44,"0,00%")</f>
        <v>0,82%</v>
      </c>
    </row>
    <row r="47" spans="1:38" s="152" customFormat="1">
      <c r="A47" s="265" t="s">
        <v>141</v>
      </c>
      <c r="B47" s="169" t="s">
        <v>79</v>
      </c>
      <c r="C47" s="169">
        <v>4</v>
      </c>
      <c r="D47" s="169">
        <v>359</v>
      </c>
      <c r="E47" s="170">
        <f t="shared" ref="E47:E48" si="30">D47/C47</f>
        <v>89.75</v>
      </c>
      <c r="F47" s="389"/>
      <c r="G47" s="171">
        <f t="shared" ref="G47:O64" si="31">ROUNDUP(G$44/$D47,0)</f>
        <v>19</v>
      </c>
      <c r="H47" s="172">
        <f t="shared" si="3"/>
        <v>76</v>
      </c>
      <c r="I47" s="173" t="s">
        <v>142</v>
      </c>
      <c r="J47" s="348" t="str">
        <f t="shared" ref="J47:J64" si="32">TEXT(D47/$G$44,"0,00%")</f>
        <v>5,51%</v>
      </c>
      <c r="K47" s="190">
        <f t="shared" si="31"/>
        <v>24</v>
      </c>
      <c r="L47" s="170">
        <f t="shared" si="5"/>
        <v>96</v>
      </c>
      <c r="M47" s="173" t="s">
        <v>143</v>
      </c>
      <c r="N47" s="348" t="str">
        <f t="shared" ref="N47:N64" si="33">TEXT(D47/$K$44,"0,00%")</f>
        <v>4,17%</v>
      </c>
      <c r="O47" s="173">
        <f t="shared" si="31"/>
        <v>30</v>
      </c>
      <c r="P47" s="170">
        <f t="shared" si="7"/>
        <v>120</v>
      </c>
      <c r="Q47" s="173" t="s">
        <v>144</v>
      </c>
      <c r="R47" s="477" t="str">
        <f t="shared" ref="R47:R64" si="34">TEXT(D47/$O$44,"0,00%")</f>
        <v>3,42%</v>
      </c>
      <c r="S47" s="171">
        <f t="shared" si="28"/>
        <v>36</v>
      </c>
      <c r="T47" s="170">
        <f t="shared" si="9"/>
        <v>144</v>
      </c>
      <c r="U47" s="170" t="s">
        <v>145</v>
      </c>
      <c r="V47" s="483" t="str">
        <f t="shared" ref="V47:V64" si="35">TEXT(D47/$S$44,"0,00%")</f>
        <v>2,80%</v>
      </c>
      <c r="W47" s="190">
        <f t="shared" ref="W47:AI64" si="36">ROUNDUP(W$44/$D47,0)</f>
        <v>38</v>
      </c>
      <c r="X47" s="170">
        <f t="shared" ref="X47:X64" si="37">ROUNDUP(W47,0)*$C47</f>
        <v>152</v>
      </c>
      <c r="Y47" s="173" t="s">
        <v>146</v>
      </c>
      <c r="Z47" s="477" t="str">
        <f t="shared" ref="Z47:Z64" si="38">TEXT(D47/$W$44,"0,00%")</f>
        <v>2,69%</v>
      </c>
      <c r="AA47" s="171">
        <f t="shared" si="29"/>
        <v>50</v>
      </c>
      <c r="AB47" s="170">
        <f t="shared" ref="AB47:AB64" si="39">ROUNDUP(AA47,0)*$C47</f>
        <v>200</v>
      </c>
      <c r="AC47" s="173" t="s">
        <v>147</v>
      </c>
      <c r="AD47" s="348" t="str">
        <f t="shared" ref="AD47:AD64" si="40">TEXT(D47/$AA$44,"0,00%")</f>
        <v>2,04%</v>
      </c>
      <c r="AE47" s="171">
        <f t="shared" si="29"/>
        <v>60</v>
      </c>
      <c r="AF47" s="170">
        <f t="shared" ref="AF47:AF64" si="41">ROUNDUP(AE47,0)*$C47</f>
        <v>240</v>
      </c>
      <c r="AG47" s="173" t="s">
        <v>148</v>
      </c>
      <c r="AH47" s="477" t="str">
        <f t="shared" ref="AH47:AH64" si="42">TEXT(D47/$AE$44,"0,00%")</f>
        <v>1,67%</v>
      </c>
      <c r="AI47" s="171">
        <f t="shared" si="29"/>
        <v>74</v>
      </c>
      <c r="AJ47" s="170">
        <f t="shared" ref="AJ47:AJ64" si="43">ROUNDUP(AI47,0)*$C47</f>
        <v>296</v>
      </c>
      <c r="AK47" s="173" t="s">
        <v>149</v>
      </c>
      <c r="AL47" s="483" t="str">
        <f t="shared" ref="AL47:AL64" si="44">TEXT(D47/$AI$44,"0,00%")</f>
        <v>1,37%</v>
      </c>
    </row>
    <row r="48" spans="1:38" s="92" customFormat="1">
      <c r="A48" s="262" t="s">
        <v>150</v>
      </c>
      <c r="B48" s="87" t="s">
        <v>151</v>
      </c>
      <c r="C48" s="87">
        <v>6</v>
      </c>
      <c r="D48" s="87">
        <v>646</v>
      </c>
      <c r="E48" s="53">
        <f t="shared" si="30"/>
        <v>107.66666666666667</v>
      </c>
      <c r="F48" s="389"/>
      <c r="G48" s="88">
        <f t="shared" si="31"/>
        <v>11</v>
      </c>
      <c r="H48" s="89">
        <f t="shared" si="3"/>
        <v>66</v>
      </c>
      <c r="I48" s="90" t="s">
        <v>152</v>
      </c>
      <c r="J48" s="347" t="str">
        <f t="shared" si="32"/>
        <v>9,92%</v>
      </c>
      <c r="K48" s="125">
        <f t="shared" si="31"/>
        <v>14</v>
      </c>
      <c r="L48" s="91">
        <f t="shared" si="5"/>
        <v>84</v>
      </c>
      <c r="M48" s="90" t="s">
        <v>153</v>
      </c>
      <c r="N48" s="347" t="str">
        <f t="shared" si="33"/>
        <v>7,50%</v>
      </c>
      <c r="O48" s="90">
        <f t="shared" si="31"/>
        <v>17</v>
      </c>
      <c r="P48" s="91">
        <f t="shared" si="7"/>
        <v>102</v>
      </c>
      <c r="Q48" s="90" t="s">
        <v>154</v>
      </c>
      <c r="R48" s="467" t="str">
        <f t="shared" si="34"/>
        <v>6,15%</v>
      </c>
      <c r="S48" s="88">
        <f t="shared" si="28"/>
        <v>20</v>
      </c>
      <c r="T48" s="91">
        <f t="shared" si="9"/>
        <v>120</v>
      </c>
      <c r="U48" s="91" t="s">
        <v>144</v>
      </c>
      <c r="V48" s="472" t="str">
        <f t="shared" si="35"/>
        <v>5,04%</v>
      </c>
      <c r="W48" s="125">
        <f t="shared" si="36"/>
        <v>21</v>
      </c>
      <c r="X48" s="91">
        <f t="shared" si="37"/>
        <v>126</v>
      </c>
      <c r="Y48" s="90" t="s">
        <v>155</v>
      </c>
      <c r="Z48" s="467" t="str">
        <f t="shared" si="38"/>
        <v>4,85%</v>
      </c>
      <c r="AA48" s="88">
        <f t="shared" si="29"/>
        <v>28</v>
      </c>
      <c r="AB48" s="91">
        <f t="shared" si="39"/>
        <v>168</v>
      </c>
      <c r="AC48" s="90" t="s">
        <v>156</v>
      </c>
      <c r="AD48" s="347" t="str">
        <f t="shared" si="40"/>
        <v>3,66%</v>
      </c>
      <c r="AE48" s="88">
        <f t="shared" si="29"/>
        <v>34</v>
      </c>
      <c r="AF48" s="91">
        <f t="shared" si="41"/>
        <v>204</v>
      </c>
      <c r="AG48" s="90" t="s">
        <v>157</v>
      </c>
      <c r="AH48" s="467" t="str">
        <f t="shared" si="42"/>
        <v>3,00%</v>
      </c>
      <c r="AI48" s="88">
        <f t="shared" si="29"/>
        <v>41</v>
      </c>
      <c r="AJ48" s="91">
        <f t="shared" si="43"/>
        <v>246</v>
      </c>
      <c r="AK48" s="90" t="s">
        <v>158</v>
      </c>
      <c r="AL48" s="472" t="str">
        <f t="shared" si="44"/>
        <v>2,46%</v>
      </c>
    </row>
    <row r="49" spans="1:38">
      <c r="A49" s="20" t="s">
        <v>159</v>
      </c>
      <c r="B49" s="5"/>
      <c r="C49" s="5"/>
      <c r="D49" s="5"/>
      <c r="E49" s="33"/>
      <c r="F49" s="389"/>
      <c r="G49" s="56"/>
      <c r="H49" s="58"/>
      <c r="I49" s="59"/>
      <c r="J49" s="345"/>
      <c r="K49" s="77"/>
      <c r="L49" s="31"/>
      <c r="M49" s="59"/>
      <c r="N49" s="345"/>
      <c r="O49" s="59"/>
      <c r="P49" s="31"/>
      <c r="Q49" s="59"/>
      <c r="R49" s="466"/>
      <c r="S49" s="56"/>
      <c r="T49" s="31"/>
      <c r="U49" s="31"/>
      <c r="V49" s="474"/>
      <c r="W49" s="77"/>
      <c r="X49" s="31"/>
      <c r="Y49" s="59"/>
      <c r="Z49" s="466"/>
      <c r="AA49" s="56"/>
      <c r="AB49" s="31"/>
      <c r="AC49" s="59"/>
      <c r="AD49" s="345"/>
      <c r="AE49" s="56"/>
      <c r="AF49" s="31"/>
      <c r="AG49" s="59"/>
      <c r="AH49" s="466"/>
      <c r="AI49" s="56"/>
      <c r="AJ49" s="31"/>
      <c r="AK49" s="59"/>
      <c r="AL49" s="474"/>
    </row>
    <row r="50" spans="1:38" s="13" customFormat="1">
      <c r="A50" s="261" t="s">
        <v>94</v>
      </c>
      <c r="B50" s="17" t="s">
        <v>53</v>
      </c>
      <c r="C50" s="17">
        <f>4/60</f>
        <v>6.6666666666666666E-2</v>
      </c>
      <c r="D50" s="17">
        <v>5</v>
      </c>
      <c r="E50" s="33">
        <f>D50/C50</f>
        <v>75</v>
      </c>
      <c r="F50" s="389"/>
      <c r="G50" s="56">
        <f t="shared" si="31"/>
        <v>1302</v>
      </c>
      <c r="H50" s="58">
        <f t="shared" si="3"/>
        <v>86.8</v>
      </c>
      <c r="I50" s="59" t="s">
        <v>160</v>
      </c>
      <c r="J50" s="345" t="str">
        <f t="shared" si="32"/>
        <v>0,08%</v>
      </c>
      <c r="K50" s="77">
        <f t="shared" si="31"/>
        <v>1722</v>
      </c>
      <c r="L50" s="31">
        <f t="shared" si="5"/>
        <v>114.8</v>
      </c>
      <c r="M50" s="59" t="s">
        <v>161</v>
      </c>
      <c r="N50" s="345" t="str">
        <f t="shared" si="33"/>
        <v>0,06%</v>
      </c>
      <c r="O50" s="59">
        <f t="shared" si="31"/>
        <v>2100</v>
      </c>
      <c r="P50" s="31">
        <f t="shared" si="7"/>
        <v>140</v>
      </c>
      <c r="Q50" s="59" t="s">
        <v>136</v>
      </c>
      <c r="R50" s="466" t="str">
        <f t="shared" si="34"/>
        <v>0,05%</v>
      </c>
      <c r="S50" s="56">
        <f t="shared" si="28"/>
        <v>2562</v>
      </c>
      <c r="T50" s="31">
        <f t="shared" si="9"/>
        <v>170.8</v>
      </c>
      <c r="U50" s="31" t="s">
        <v>162</v>
      </c>
      <c r="V50" s="474" t="str">
        <f t="shared" si="35"/>
        <v>0,04%</v>
      </c>
      <c r="W50" s="77">
        <f t="shared" si="36"/>
        <v>2666</v>
      </c>
      <c r="X50" s="31">
        <f t="shared" si="37"/>
        <v>177.73333333333332</v>
      </c>
      <c r="Y50" s="59" t="s">
        <v>163</v>
      </c>
      <c r="Z50" s="466" t="str">
        <f t="shared" si="38"/>
        <v>0,04%</v>
      </c>
      <c r="AA50" s="56">
        <f t="shared" si="29"/>
        <v>3526</v>
      </c>
      <c r="AB50" s="31">
        <f t="shared" si="39"/>
        <v>235.06666666666666</v>
      </c>
      <c r="AC50" s="59" t="s">
        <v>164</v>
      </c>
      <c r="AD50" s="345" t="str">
        <f t="shared" si="40"/>
        <v>0,03%</v>
      </c>
      <c r="AE50" s="56">
        <f t="shared" si="29"/>
        <v>4300</v>
      </c>
      <c r="AF50" s="31">
        <f t="shared" si="41"/>
        <v>286.66666666666669</v>
      </c>
      <c r="AG50" s="59" t="s">
        <v>165</v>
      </c>
      <c r="AH50" s="466" t="str">
        <f t="shared" si="42"/>
        <v>0,02%</v>
      </c>
      <c r="AI50" s="56">
        <f t="shared" si="29"/>
        <v>5246</v>
      </c>
      <c r="AJ50" s="31">
        <f t="shared" si="43"/>
        <v>349.73333333333335</v>
      </c>
      <c r="AK50" s="59" t="s">
        <v>166</v>
      </c>
      <c r="AL50" s="474" t="str">
        <f t="shared" si="44"/>
        <v>0,02%</v>
      </c>
    </row>
    <row r="51" spans="1:38" s="13" customFormat="1">
      <c r="A51" s="261" t="s">
        <v>99</v>
      </c>
      <c r="B51" s="17" t="s">
        <v>79</v>
      </c>
      <c r="C51" s="17">
        <v>4</v>
      </c>
      <c r="D51" s="17">
        <v>359</v>
      </c>
      <c r="E51" s="33">
        <f>D51/C51</f>
        <v>89.75</v>
      </c>
      <c r="F51" s="389"/>
      <c r="G51" s="56">
        <f t="shared" si="31"/>
        <v>19</v>
      </c>
      <c r="H51" s="58">
        <f t="shared" si="3"/>
        <v>76</v>
      </c>
      <c r="I51" s="59" t="s">
        <v>142</v>
      </c>
      <c r="J51" s="345" t="str">
        <f t="shared" si="32"/>
        <v>5,51%</v>
      </c>
      <c r="K51" s="77">
        <f t="shared" si="31"/>
        <v>24</v>
      </c>
      <c r="L51" s="31">
        <f t="shared" si="5"/>
        <v>96</v>
      </c>
      <c r="M51" s="59" t="s">
        <v>143</v>
      </c>
      <c r="N51" s="345" t="str">
        <f t="shared" si="33"/>
        <v>4,17%</v>
      </c>
      <c r="O51" s="59">
        <f t="shared" si="31"/>
        <v>30</v>
      </c>
      <c r="P51" s="31">
        <f t="shared" si="7"/>
        <v>120</v>
      </c>
      <c r="Q51" s="59" t="s">
        <v>144</v>
      </c>
      <c r="R51" s="466" t="str">
        <f t="shared" si="34"/>
        <v>3,42%</v>
      </c>
      <c r="S51" s="56">
        <f t="shared" si="28"/>
        <v>36</v>
      </c>
      <c r="T51" s="31">
        <f t="shared" si="9"/>
        <v>144</v>
      </c>
      <c r="U51" s="31" t="s">
        <v>145</v>
      </c>
      <c r="V51" s="474" t="str">
        <f t="shared" si="35"/>
        <v>2,80%</v>
      </c>
      <c r="W51" s="77">
        <f t="shared" si="36"/>
        <v>38</v>
      </c>
      <c r="X51" s="31">
        <f t="shared" si="37"/>
        <v>152</v>
      </c>
      <c r="Y51" s="59" t="s">
        <v>167</v>
      </c>
      <c r="Z51" s="466" t="str">
        <f t="shared" si="38"/>
        <v>2,69%</v>
      </c>
      <c r="AA51" s="56">
        <f t="shared" si="29"/>
        <v>50</v>
      </c>
      <c r="AB51" s="31">
        <f t="shared" si="39"/>
        <v>200</v>
      </c>
      <c r="AC51" s="59" t="s">
        <v>147</v>
      </c>
      <c r="AD51" s="345" t="str">
        <f t="shared" si="40"/>
        <v>2,04%</v>
      </c>
      <c r="AE51" s="56">
        <f t="shared" si="29"/>
        <v>60</v>
      </c>
      <c r="AF51" s="31">
        <f t="shared" si="41"/>
        <v>240</v>
      </c>
      <c r="AG51" s="59" t="s">
        <v>148</v>
      </c>
      <c r="AH51" s="466" t="str">
        <f t="shared" si="42"/>
        <v>1,67%</v>
      </c>
      <c r="AI51" s="56">
        <f t="shared" si="29"/>
        <v>74</v>
      </c>
      <c r="AJ51" s="31">
        <f t="shared" si="43"/>
        <v>296</v>
      </c>
      <c r="AK51" s="59" t="s">
        <v>149</v>
      </c>
      <c r="AL51" s="474" t="str">
        <f t="shared" si="44"/>
        <v>1,37%</v>
      </c>
    </row>
    <row r="52" spans="1:38" s="14" customFormat="1" ht="30">
      <c r="A52" s="174" t="s">
        <v>168</v>
      </c>
      <c r="B52" s="9"/>
      <c r="C52" s="9"/>
      <c r="D52" s="9"/>
      <c r="E52" s="27"/>
      <c r="F52" s="389"/>
      <c r="G52" s="100"/>
      <c r="H52" s="106"/>
      <c r="I52" s="102"/>
      <c r="J52" s="343"/>
      <c r="K52" s="123"/>
      <c r="L52" s="103"/>
      <c r="M52" s="102"/>
      <c r="N52" s="343"/>
      <c r="O52" s="102"/>
      <c r="P52" s="103"/>
      <c r="Q52" s="102"/>
      <c r="R52" s="468"/>
      <c r="S52" s="100"/>
      <c r="T52" s="103"/>
      <c r="U52" s="103"/>
      <c r="V52" s="473"/>
      <c r="W52" s="123"/>
      <c r="X52" s="103"/>
      <c r="Y52" s="102"/>
      <c r="Z52" s="468"/>
      <c r="AA52" s="100"/>
      <c r="AB52" s="103"/>
      <c r="AC52" s="102"/>
      <c r="AD52" s="343"/>
      <c r="AE52" s="100"/>
      <c r="AF52" s="103"/>
      <c r="AG52" s="102"/>
      <c r="AH52" s="468"/>
      <c r="AI52" s="100"/>
      <c r="AJ52" s="103"/>
      <c r="AK52" s="102"/>
      <c r="AL52" s="473"/>
    </row>
    <row r="53" spans="1:38" s="503" customFormat="1">
      <c r="A53" s="266" t="s">
        <v>169</v>
      </c>
      <c r="B53" s="175" t="s">
        <v>170</v>
      </c>
      <c r="C53" s="175">
        <v>2</v>
      </c>
      <c r="D53" s="175">
        <v>143</v>
      </c>
      <c r="E53" s="176">
        <f>D53/C53</f>
        <v>71.5</v>
      </c>
      <c r="F53" s="389"/>
      <c r="G53" s="178">
        <f t="shared" si="31"/>
        <v>46</v>
      </c>
      <c r="H53" s="179">
        <f t="shared" si="3"/>
        <v>92</v>
      </c>
      <c r="I53" s="180" t="s">
        <v>171</v>
      </c>
      <c r="J53" s="349" t="str">
        <f t="shared" si="32"/>
        <v>2,20%</v>
      </c>
      <c r="K53" s="311">
        <f t="shared" si="31"/>
        <v>61</v>
      </c>
      <c r="L53" s="177">
        <f t="shared" si="5"/>
        <v>122</v>
      </c>
      <c r="M53" s="181" t="s">
        <v>172</v>
      </c>
      <c r="N53" s="349" t="str">
        <f t="shared" si="33"/>
        <v>1,66%</v>
      </c>
      <c r="O53" s="180">
        <f t="shared" si="31"/>
        <v>74</v>
      </c>
      <c r="P53" s="177">
        <f t="shared" si="7"/>
        <v>148</v>
      </c>
      <c r="Q53" s="180" t="s">
        <v>173</v>
      </c>
      <c r="R53" s="478" t="str">
        <f t="shared" si="34"/>
        <v>1,36%</v>
      </c>
      <c r="S53" s="178">
        <f t="shared" si="28"/>
        <v>90</v>
      </c>
      <c r="T53" s="177">
        <f t="shared" si="9"/>
        <v>180</v>
      </c>
      <c r="U53" s="177" t="s">
        <v>174</v>
      </c>
      <c r="V53" s="484" t="str">
        <f t="shared" si="35"/>
        <v>1,12%</v>
      </c>
      <c r="W53" s="311">
        <f t="shared" si="36"/>
        <v>94</v>
      </c>
      <c r="X53" s="177">
        <f t="shared" si="37"/>
        <v>188</v>
      </c>
      <c r="Y53" s="180" t="s">
        <v>175</v>
      </c>
      <c r="Z53" s="478" t="str">
        <f t="shared" si="38"/>
        <v>1,07%</v>
      </c>
      <c r="AA53" s="178">
        <f t="shared" si="29"/>
        <v>124</v>
      </c>
      <c r="AB53" s="177">
        <f t="shared" si="39"/>
        <v>248</v>
      </c>
      <c r="AC53" s="181" t="s">
        <v>176</v>
      </c>
      <c r="AD53" s="349" t="str">
        <f t="shared" si="40"/>
        <v>0,81%</v>
      </c>
      <c r="AE53" s="178">
        <f t="shared" si="29"/>
        <v>151</v>
      </c>
      <c r="AF53" s="177">
        <f t="shared" si="41"/>
        <v>302</v>
      </c>
      <c r="AG53" s="180" t="s">
        <v>177</v>
      </c>
      <c r="AH53" s="478" t="str">
        <f t="shared" si="42"/>
        <v>0,67%</v>
      </c>
      <c r="AI53" s="178">
        <f t="shared" si="29"/>
        <v>184</v>
      </c>
      <c r="AJ53" s="177">
        <f t="shared" si="43"/>
        <v>368</v>
      </c>
      <c r="AK53" s="181" t="s">
        <v>178</v>
      </c>
      <c r="AL53" s="484" t="str">
        <f t="shared" si="44"/>
        <v>0,55%</v>
      </c>
    </row>
    <row r="54" spans="1:38" s="503" customFormat="1">
      <c r="A54" s="266" t="s">
        <v>179</v>
      </c>
      <c r="B54" s="175" t="s">
        <v>79</v>
      </c>
      <c r="C54" s="175">
        <v>4</v>
      </c>
      <c r="D54" s="175">
        <v>287</v>
      </c>
      <c r="E54" s="177">
        <f t="shared" ref="E54:E58" si="45">D54/C54</f>
        <v>71.75</v>
      </c>
      <c r="F54" s="389"/>
      <c r="G54" s="178">
        <f t="shared" si="31"/>
        <v>23</v>
      </c>
      <c r="H54" s="179">
        <f t="shared" si="3"/>
        <v>92</v>
      </c>
      <c r="I54" s="180" t="s">
        <v>171</v>
      </c>
      <c r="J54" s="349" t="str">
        <f t="shared" si="32"/>
        <v>4,41%</v>
      </c>
      <c r="K54" s="311">
        <f t="shared" si="31"/>
        <v>30</v>
      </c>
      <c r="L54" s="177">
        <f t="shared" si="5"/>
        <v>120</v>
      </c>
      <c r="M54" s="180" t="s">
        <v>144</v>
      </c>
      <c r="N54" s="349" t="str">
        <f t="shared" si="33"/>
        <v>3,33%</v>
      </c>
      <c r="O54" s="180">
        <f t="shared" si="31"/>
        <v>37</v>
      </c>
      <c r="P54" s="177">
        <f t="shared" si="7"/>
        <v>148</v>
      </c>
      <c r="Q54" s="180" t="s">
        <v>173</v>
      </c>
      <c r="R54" s="478" t="str">
        <f t="shared" si="34"/>
        <v>2,73%</v>
      </c>
      <c r="S54" s="178">
        <f t="shared" si="28"/>
        <v>45</v>
      </c>
      <c r="T54" s="177">
        <f t="shared" si="9"/>
        <v>180</v>
      </c>
      <c r="U54" s="177" t="s">
        <v>174</v>
      </c>
      <c r="V54" s="484" t="str">
        <f t="shared" si="35"/>
        <v>2,24%</v>
      </c>
      <c r="W54" s="311">
        <f t="shared" si="36"/>
        <v>47</v>
      </c>
      <c r="X54" s="177">
        <f t="shared" si="37"/>
        <v>188</v>
      </c>
      <c r="Y54" s="180" t="s">
        <v>175</v>
      </c>
      <c r="Z54" s="478" t="str">
        <f t="shared" si="38"/>
        <v>2,15%</v>
      </c>
      <c r="AA54" s="178">
        <f t="shared" si="29"/>
        <v>62</v>
      </c>
      <c r="AB54" s="177">
        <f t="shared" si="39"/>
        <v>248</v>
      </c>
      <c r="AC54" s="181" t="s">
        <v>176</v>
      </c>
      <c r="AD54" s="349" t="str">
        <f t="shared" si="40"/>
        <v>1,63%</v>
      </c>
      <c r="AE54" s="178">
        <f t="shared" si="29"/>
        <v>75</v>
      </c>
      <c r="AF54" s="177">
        <f t="shared" si="41"/>
        <v>300</v>
      </c>
      <c r="AG54" s="180" t="s">
        <v>180</v>
      </c>
      <c r="AH54" s="478" t="str">
        <f t="shared" si="42"/>
        <v>1,33%</v>
      </c>
      <c r="AI54" s="178">
        <f t="shared" si="29"/>
        <v>92</v>
      </c>
      <c r="AJ54" s="177">
        <f t="shared" si="43"/>
        <v>368</v>
      </c>
      <c r="AK54" s="181" t="s">
        <v>178</v>
      </c>
      <c r="AL54" s="484" t="str">
        <f t="shared" si="44"/>
        <v>1,09%</v>
      </c>
    </row>
    <row r="55" spans="1:38" s="503" customFormat="1">
      <c r="A55" s="266" t="s">
        <v>181</v>
      </c>
      <c r="B55" s="175" t="s">
        <v>151</v>
      </c>
      <c r="C55" s="175">
        <v>6</v>
      </c>
      <c r="D55" s="175">
        <v>431</v>
      </c>
      <c r="E55" s="177">
        <f t="shared" si="45"/>
        <v>71.833333333333329</v>
      </c>
      <c r="F55" s="389"/>
      <c r="G55" s="178">
        <f t="shared" si="31"/>
        <v>16</v>
      </c>
      <c r="H55" s="179">
        <f t="shared" si="3"/>
        <v>96</v>
      </c>
      <c r="I55" s="181" t="s">
        <v>143</v>
      </c>
      <c r="J55" s="349" t="str">
        <f t="shared" si="32"/>
        <v>6,62%</v>
      </c>
      <c r="K55" s="311">
        <f t="shared" si="31"/>
        <v>20</v>
      </c>
      <c r="L55" s="177">
        <f t="shared" si="5"/>
        <v>120</v>
      </c>
      <c r="M55" s="180" t="s">
        <v>144</v>
      </c>
      <c r="N55" s="349" t="str">
        <f t="shared" si="33"/>
        <v>5,01%</v>
      </c>
      <c r="O55" s="180">
        <f t="shared" si="31"/>
        <v>25</v>
      </c>
      <c r="P55" s="177">
        <f t="shared" si="7"/>
        <v>150</v>
      </c>
      <c r="Q55" s="180" t="s">
        <v>182</v>
      </c>
      <c r="R55" s="478" t="str">
        <f t="shared" si="34"/>
        <v>4,10%</v>
      </c>
      <c r="S55" s="178">
        <f t="shared" si="28"/>
        <v>30</v>
      </c>
      <c r="T55" s="177">
        <f t="shared" si="9"/>
        <v>180</v>
      </c>
      <c r="U55" s="177" t="s">
        <v>174</v>
      </c>
      <c r="V55" s="484" t="str">
        <f t="shared" si="35"/>
        <v>3,36%</v>
      </c>
      <c r="W55" s="311">
        <f t="shared" si="36"/>
        <v>31</v>
      </c>
      <c r="X55" s="177">
        <f t="shared" si="37"/>
        <v>186</v>
      </c>
      <c r="Y55" s="180" t="s">
        <v>183</v>
      </c>
      <c r="Z55" s="478" t="str">
        <f t="shared" si="38"/>
        <v>3,23%</v>
      </c>
      <c r="AA55" s="178">
        <f t="shared" si="29"/>
        <v>41</v>
      </c>
      <c r="AB55" s="177">
        <f t="shared" si="39"/>
        <v>246</v>
      </c>
      <c r="AC55" s="180" t="s">
        <v>158</v>
      </c>
      <c r="AD55" s="349" t="str">
        <f t="shared" si="40"/>
        <v>2,44%</v>
      </c>
      <c r="AE55" s="178">
        <f t="shared" si="29"/>
        <v>50</v>
      </c>
      <c r="AF55" s="177">
        <f t="shared" si="41"/>
        <v>300</v>
      </c>
      <c r="AG55" s="180" t="s">
        <v>180</v>
      </c>
      <c r="AH55" s="478" t="str">
        <f t="shared" si="42"/>
        <v>2,00%</v>
      </c>
      <c r="AI55" s="178">
        <f t="shared" si="29"/>
        <v>61</v>
      </c>
      <c r="AJ55" s="177">
        <f t="shared" si="43"/>
        <v>366</v>
      </c>
      <c r="AK55" s="180" t="s">
        <v>184</v>
      </c>
      <c r="AL55" s="484" t="str">
        <f t="shared" si="44"/>
        <v>1,64%</v>
      </c>
    </row>
    <row r="56" spans="1:38" s="503" customFormat="1">
      <c r="A56" s="266" t="s">
        <v>185</v>
      </c>
      <c r="B56" s="175" t="s">
        <v>73</v>
      </c>
      <c r="C56" s="175">
        <v>8</v>
      </c>
      <c r="D56" s="175">
        <v>574</v>
      </c>
      <c r="E56" s="177">
        <f t="shared" si="45"/>
        <v>71.75</v>
      </c>
      <c r="F56" s="389"/>
      <c r="G56" s="178">
        <f t="shared" si="31"/>
        <v>12</v>
      </c>
      <c r="H56" s="179">
        <f t="shared" si="3"/>
        <v>96</v>
      </c>
      <c r="I56" s="181" t="s">
        <v>143</v>
      </c>
      <c r="J56" s="349" t="str">
        <f t="shared" si="32"/>
        <v>8,82%</v>
      </c>
      <c r="K56" s="311">
        <f t="shared" si="31"/>
        <v>15</v>
      </c>
      <c r="L56" s="177">
        <f t="shared" si="5"/>
        <v>120</v>
      </c>
      <c r="M56" s="180" t="s">
        <v>144</v>
      </c>
      <c r="N56" s="349" t="str">
        <f t="shared" si="33"/>
        <v>6,67%</v>
      </c>
      <c r="O56" s="180">
        <f t="shared" si="31"/>
        <v>19</v>
      </c>
      <c r="P56" s="177">
        <f t="shared" si="7"/>
        <v>152</v>
      </c>
      <c r="Q56" s="181" t="s">
        <v>167</v>
      </c>
      <c r="R56" s="478" t="str">
        <f t="shared" si="34"/>
        <v>5,47%</v>
      </c>
      <c r="S56" s="178">
        <f t="shared" si="28"/>
        <v>23</v>
      </c>
      <c r="T56" s="177">
        <f t="shared" si="9"/>
        <v>184</v>
      </c>
      <c r="U56" s="176" t="s">
        <v>186</v>
      </c>
      <c r="V56" s="484" t="str">
        <f t="shared" si="35"/>
        <v>4,48%</v>
      </c>
      <c r="W56" s="311">
        <f t="shared" si="36"/>
        <v>24</v>
      </c>
      <c r="X56" s="177">
        <f t="shared" si="37"/>
        <v>192</v>
      </c>
      <c r="Y56" s="181" t="s">
        <v>187</v>
      </c>
      <c r="Z56" s="478" t="str">
        <f t="shared" si="38"/>
        <v>4,31%</v>
      </c>
      <c r="AA56" s="178">
        <f t="shared" si="29"/>
        <v>31</v>
      </c>
      <c r="AB56" s="177">
        <f t="shared" si="39"/>
        <v>248</v>
      </c>
      <c r="AC56" s="181" t="s">
        <v>176</v>
      </c>
      <c r="AD56" s="349" t="str">
        <f t="shared" si="40"/>
        <v>3,26%</v>
      </c>
      <c r="AE56" s="178">
        <f t="shared" si="29"/>
        <v>38</v>
      </c>
      <c r="AF56" s="177">
        <f t="shared" si="41"/>
        <v>304</v>
      </c>
      <c r="AG56" s="180" t="s">
        <v>188</v>
      </c>
      <c r="AH56" s="478" t="str">
        <f t="shared" si="42"/>
        <v>2,67%</v>
      </c>
      <c r="AI56" s="178">
        <f t="shared" si="29"/>
        <v>46</v>
      </c>
      <c r="AJ56" s="177">
        <f t="shared" si="43"/>
        <v>368</v>
      </c>
      <c r="AK56" s="181" t="s">
        <v>178</v>
      </c>
      <c r="AL56" s="484" t="str">
        <f t="shared" si="44"/>
        <v>2,19%</v>
      </c>
    </row>
    <row r="57" spans="1:38" s="13" customFormat="1" ht="30" customHeight="1">
      <c r="A57" s="24" t="s">
        <v>189</v>
      </c>
      <c r="B57" s="17" t="s">
        <v>151</v>
      </c>
      <c r="C57" s="17">
        <v>6</v>
      </c>
      <c r="D57" s="17">
        <v>434</v>
      </c>
      <c r="E57" s="33">
        <f t="shared" si="45"/>
        <v>72.333333333333329</v>
      </c>
      <c r="F57" s="389"/>
      <c r="G57" s="56">
        <f t="shared" si="31"/>
        <v>15</v>
      </c>
      <c r="H57" s="58">
        <f t="shared" si="3"/>
        <v>90</v>
      </c>
      <c r="I57" s="59" t="s">
        <v>128</v>
      </c>
      <c r="J57" s="345" t="str">
        <f t="shared" si="32"/>
        <v>6,67%</v>
      </c>
      <c r="K57" s="77">
        <f t="shared" si="31"/>
        <v>20</v>
      </c>
      <c r="L57" s="31">
        <f t="shared" si="5"/>
        <v>120</v>
      </c>
      <c r="M57" s="59" t="s">
        <v>144</v>
      </c>
      <c r="N57" s="345" t="str">
        <f t="shared" si="33"/>
        <v>5,04%</v>
      </c>
      <c r="O57" s="59">
        <f t="shared" si="31"/>
        <v>25</v>
      </c>
      <c r="P57" s="31">
        <f t="shared" si="7"/>
        <v>150</v>
      </c>
      <c r="Q57" s="59" t="s">
        <v>182</v>
      </c>
      <c r="R57" s="466" t="str">
        <f t="shared" si="34"/>
        <v>4,13%</v>
      </c>
      <c r="S57" s="56">
        <f t="shared" si="28"/>
        <v>30</v>
      </c>
      <c r="T57" s="31">
        <f t="shared" si="9"/>
        <v>180</v>
      </c>
      <c r="U57" s="31" t="s">
        <v>174</v>
      </c>
      <c r="V57" s="474" t="str">
        <f t="shared" si="35"/>
        <v>3,39%</v>
      </c>
      <c r="W57" s="77">
        <f t="shared" si="36"/>
        <v>31</v>
      </c>
      <c r="X57" s="31">
        <f t="shared" si="37"/>
        <v>186</v>
      </c>
      <c r="Y57" s="59" t="s">
        <v>183</v>
      </c>
      <c r="Z57" s="466" t="str">
        <f t="shared" si="38"/>
        <v>3,26%</v>
      </c>
      <c r="AA57" s="56">
        <f t="shared" si="29"/>
        <v>41</v>
      </c>
      <c r="AB57" s="31">
        <f t="shared" si="39"/>
        <v>246</v>
      </c>
      <c r="AC57" s="59" t="s">
        <v>158</v>
      </c>
      <c r="AD57" s="345" t="str">
        <f t="shared" si="40"/>
        <v>2,46%</v>
      </c>
      <c r="AE57" s="56">
        <f t="shared" si="29"/>
        <v>50</v>
      </c>
      <c r="AF57" s="31">
        <f t="shared" si="41"/>
        <v>300</v>
      </c>
      <c r="AG57" s="59" t="s">
        <v>180</v>
      </c>
      <c r="AH57" s="466" t="str">
        <f t="shared" si="42"/>
        <v>2,02%</v>
      </c>
      <c r="AI57" s="56">
        <f t="shared" si="29"/>
        <v>61</v>
      </c>
      <c r="AJ57" s="31">
        <f t="shared" si="43"/>
        <v>366</v>
      </c>
      <c r="AK57" s="59" t="s">
        <v>184</v>
      </c>
      <c r="AL57" s="474" t="str">
        <f t="shared" si="44"/>
        <v>1,65%</v>
      </c>
    </row>
    <row r="58" spans="1:38" s="14" customFormat="1">
      <c r="A58" s="23" t="s">
        <v>190</v>
      </c>
      <c r="B58" s="9" t="s">
        <v>79</v>
      </c>
      <c r="C58" s="9">
        <v>4</v>
      </c>
      <c r="D58" s="9">
        <v>287</v>
      </c>
      <c r="E58" s="27">
        <f t="shared" si="45"/>
        <v>71.75</v>
      </c>
      <c r="F58" s="389"/>
      <c r="G58" s="100">
        <f t="shared" si="31"/>
        <v>23</v>
      </c>
      <c r="H58" s="106">
        <f t="shared" si="3"/>
        <v>92</v>
      </c>
      <c r="I58" s="102" t="s">
        <v>171</v>
      </c>
      <c r="J58" s="343" t="str">
        <f t="shared" si="32"/>
        <v>4,41%</v>
      </c>
      <c r="K58" s="123">
        <f t="shared" si="31"/>
        <v>30</v>
      </c>
      <c r="L58" s="103">
        <f t="shared" si="5"/>
        <v>120</v>
      </c>
      <c r="M58" s="102" t="s">
        <v>144</v>
      </c>
      <c r="N58" s="343" t="str">
        <f t="shared" si="33"/>
        <v>3,33%</v>
      </c>
      <c r="O58" s="102">
        <f t="shared" si="31"/>
        <v>37</v>
      </c>
      <c r="P58" s="103">
        <f t="shared" si="7"/>
        <v>148</v>
      </c>
      <c r="Q58" s="102" t="s">
        <v>173</v>
      </c>
      <c r="R58" s="468" t="str">
        <f t="shared" si="34"/>
        <v>2,73%</v>
      </c>
      <c r="S58" s="100">
        <f t="shared" si="28"/>
        <v>45</v>
      </c>
      <c r="T58" s="103">
        <f t="shared" si="9"/>
        <v>180</v>
      </c>
      <c r="U58" s="103" t="s">
        <v>174</v>
      </c>
      <c r="V58" s="473" t="str">
        <f t="shared" si="35"/>
        <v>2,24%</v>
      </c>
      <c r="W58" s="123">
        <f t="shared" si="36"/>
        <v>47</v>
      </c>
      <c r="X58" s="103">
        <f t="shared" si="37"/>
        <v>188</v>
      </c>
      <c r="Y58" s="102" t="s">
        <v>175</v>
      </c>
      <c r="Z58" s="468" t="str">
        <f t="shared" si="38"/>
        <v>2,15%</v>
      </c>
      <c r="AA58" s="100">
        <f t="shared" si="29"/>
        <v>62</v>
      </c>
      <c r="AB58" s="103">
        <f t="shared" si="39"/>
        <v>248</v>
      </c>
      <c r="AC58" s="109" t="s">
        <v>176</v>
      </c>
      <c r="AD58" s="343" t="str">
        <f t="shared" si="40"/>
        <v>1,63%</v>
      </c>
      <c r="AE58" s="100">
        <f t="shared" si="29"/>
        <v>75</v>
      </c>
      <c r="AF58" s="103">
        <f t="shared" si="41"/>
        <v>300</v>
      </c>
      <c r="AG58" s="102" t="s">
        <v>180</v>
      </c>
      <c r="AH58" s="468" t="str">
        <f t="shared" si="42"/>
        <v>1,33%</v>
      </c>
      <c r="AI58" s="100">
        <f t="shared" si="29"/>
        <v>92</v>
      </c>
      <c r="AJ58" s="103">
        <f t="shared" si="43"/>
        <v>368</v>
      </c>
      <c r="AK58" s="109" t="s">
        <v>178</v>
      </c>
      <c r="AL58" s="473" t="str">
        <f t="shared" si="44"/>
        <v>1,09%</v>
      </c>
    </row>
    <row r="59" spans="1:38">
      <c r="A59" s="20" t="s">
        <v>191</v>
      </c>
      <c r="B59" s="5"/>
      <c r="C59" s="5"/>
      <c r="D59" s="5"/>
      <c r="E59" s="33"/>
      <c r="F59" s="389"/>
      <c r="G59" s="56"/>
      <c r="H59" s="58"/>
      <c r="I59" s="59"/>
      <c r="J59" s="345"/>
      <c r="K59" s="77"/>
      <c r="L59" s="31"/>
      <c r="M59" s="59"/>
      <c r="N59" s="345"/>
      <c r="O59" s="59"/>
      <c r="P59" s="31"/>
      <c r="Q59" s="59"/>
      <c r="R59" s="466"/>
      <c r="S59" s="56"/>
      <c r="T59" s="31"/>
      <c r="U59" s="31"/>
      <c r="V59" s="474"/>
      <c r="W59" s="77"/>
      <c r="X59" s="31"/>
      <c r="Y59" s="59"/>
      <c r="Z59" s="466"/>
      <c r="AA59" s="56"/>
      <c r="AB59" s="31"/>
      <c r="AC59" s="59"/>
      <c r="AD59" s="345"/>
      <c r="AE59" s="56"/>
      <c r="AF59" s="31"/>
      <c r="AG59" s="59"/>
      <c r="AH59" s="466"/>
      <c r="AI59" s="56"/>
      <c r="AJ59" s="31"/>
      <c r="AK59" s="59"/>
      <c r="AL59" s="474"/>
    </row>
    <row r="60" spans="1:38" s="116" customFormat="1">
      <c r="A60" s="267" t="s">
        <v>78</v>
      </c>
      <c r="B60" s="110" t="s">
        <v>79</v>
      </c>
      <c r="C60" s="110">
        <v>4</v>
      </c>
      <c r="D60" s="110">
        <v>359</v>
      </c>
      <c r="E60" s="111">
        <f>D60/C60</f>
        <v>89.75</v>
      </c>
      <c r="F60" s="389"/>
      <c r="G60" s="112">
        <f t="shared" si="31"/>
        <v>19</v>
      </c>
      <c r="H60" s="113">
        <f t="shared" si="3"/>
        <v>76</v>
      </c>
      <c r="I60" s="114" t="s">
        <v>142</v>
      </c>
      <c r="J60" s="345" t="str">
        <f t="shared" si="32"/>
        <v>5,51%</v>
      </c>
      <c r="K60" s="121">
        <f t="shared" si="31"/>
        <v>24</v>
      </c>
      <c r="L60" s="115">
        <f t="shared" si="5"/>
        <v>96</v>
      </c>
      <c r="M60" s="114" t="s">
        <v>143</v>
      </c>
      <c r="N60" s="345" t="str">
        <f t="shared" si="33"/>
        <v>4,17%</v>
      </c>
      <c r="O60" s="114">
        <f t="shared" si="31"/>
        <v>30</v>
      </c>
      <c r="P60" s="115">
        <f t="shared" si="7"/>
        <v>120</v>
      </c>
      <c r="Q60" s="114" t="s">
        <v>144</v>
      </c>
      <c r="R60" s="466" t="str">
        <f t="shared" si="34"/>
        <v>3,42%</v>
      </c>
      <c r="S60" s="112">
        <f t="shared" si="28"/>
        <v>36</v>
      </c>
      <c r="T60" s="115">
        <f t="shared" si="9"/>
        <v>144</v>
      </c>
      <c r="U60" s="115" t="s">
        <v>145</v>
      </c>
      <c r="V60" s="474" t="str">
        <f t="shared" si="35"/>
        <v>2,80%</v>
      </c>
      <c r="W60" s="121">
        <f t="shared" si="36"/>
        <v>38</v>
      </c>
      <c r="X60" s="115">
        <f t="shared" si="37"/>
        <v>152</v>
      </c>
      <c r="Y60" s="114" t="s">
        <v>167</v>
      </c>
      <c r="Z60" s="466" t="str">
        <f t="shared" si="38"/>
        <v>2,69%</v>
      </c>
      <c r="AA60" s="112">
        <f t="shared" si="29"/>
        <v>50</v>
      </c>
      <c r="AB60" s="115">
        <f t="shared" si="39"/>
        <v>200</v>
      </c>
      <c r="AC60" s="114" t="s">
        <v>147</v>
      </c>
      <c r="AD60" s="345" t="str">
        <f t="shared" si="40"/>
        <v>2,04%</v>
      </c>
      <c r="AE60" s="112">
        <f t="shared" si="29"/>
        <v>60</v>
      </c>
      <c r="AF60" s="115">
        <f t="shared" si="41"/>
        <v>240</v>
      </c>
      <c r="AG60" s="114" t="s">
        <v>192</v>
      </c>
      <c r="AH60" s="466" t="str">
        <f t="shared" si="42"/>
        <v>1,67%</v>
      </c>
      <c r="AI60" s="112">
        <f t="shared" si="29"/>
        <v>74</v>
      </c>
      <c r="AJ60" s="115">
        <f t="shared" si="43"/>
        <v>296</v>
      </c>
      <c r="AK60" s="114" t="s">
        <v>149</v>
      </c>
      <c r="AL60" s="474" t="str">
        <f t="shared" si="44"/>
        <v>1,37%</v>
      </c>
    </row>
    <row r="61" spans="1:38" s="13" customFormat="1">
      <c r="A61" s="261" t="s">
        <v>82</v>
      </c>
      <c r="B61" s="17" t="s">
        <v>83</v>
      </c>
      <c r="C61" s="17">
        <v>7</v>
      </c>
      <c r="D61" s="17">
        <v>646</v>
      </c>
      <c r="E61" s="33">
        <f>D61/C61</f>
        <v>92.285714285714292</v>
      </c>
      <c r="F61" s="389"/>
      <c r="G61" s="56">
        <f t="shared" si="31"/>
        <v>11</v>
      </c>
      <c r="H61" s="58">
        <f t="shared" si="3"/>
        <v>77</v>
      </c>
      <c r="I61" s="59" t="s">
        <v>193</v>
      </c>
      <c r="J61" s="345" t="str">
        <f t="shared" si="32"/>
        <v>9,92%</v>
      </c>
      <c r="K61" s="77">
        <f t="shared" si="31"/>
        <v>14</v>
      </c>
      <c r="L61" s="31">
        <f t="shared" si="5"/>
        <v>98</v>
      </c>
      <c r="M61" s="59" t="s">
        <v>194</v>
      </c>
      <c r="N61" s="345" t="str">
        <f t="shared" si="33"/>
        <v>7,50%</v>
      </c>
      <c r="O61" s="59">
        <f t="shared" si="31"/>
        <v>17</v>
      </c>
      <c r="P61" s="31">
        <f t="shared" si="7"/>
        <v>119</v>
      </c>
      <c r="Q61" s="59" t="s">
        <v>195</v>
      </c>
      <c r="R61" s="466" t="str">
        <f t="shared" si="34"/>
        <v>6,15%</v>
      </c>
      <c r="S61" s="56">
        <f t="shared" si="28"/>
        <v>20</v>
      </c>
      <c r="T61" s="31">
        <f t="shared" si="9"/>
        <v>140</v>
      </c>
      <c r="U61" s="31" t="s">
        <v>136</v>
      </c>
      <c r="V61" s="474" t="str">
        <f t="shared" si="35"/>
        <v>5,04%</v>
      </c>
      <c r="W61" s="77">
        <f t="shared" si="36"/>
        <v>21</v>
      </c>
      <c r="X61" s="31">
        <f t="shared" si="37"/>
        <v>147</v>
      </c>
      <c r="Y61" s="59" t="s">
        <v>196</v>
      </c>
      <c r="Z61" s="466" t="str">
        <f t="shared" si="38"/>
        <v>4,85%</v>
      </c>
      <c r="AA61" s="56">
        <f t="shared" si="29"/>
        <v>28</v>
      </c>
      <c r="AB61" s="31">
        <f t="shared" si="39"/>
        <v>196</v>
      </c>
      <c r="AC61" s="59" t="s">
        <v>197</v>
      </c>
      <c r="AD61" s="345" t="str">
        <f t="shared" si="40"/>
        <v>3,66%</v>
      </c>
      <c r="AE61" s="56">
        <f t="shared" si="29"/>
        <v>34</v>
      </c>
      <c r="AF61" s="31">
        <f t="shared" si="41"/>
        <v>238</v>
      </c>
      <c r="AG61" s="59" t="s">
        <v>198</v>
      </c>
      <c r="AH61" s="466" t="str">
        <f t="shared" si="42"/>
        <v>3,00%</v>
      </c>
      <c r="AI61" s="56">
        <f t="shared" si="29"/>
        <v>41</v>
      </c>
      <c r="AJ61" s="31">
        <f t="shared" si="43"/>
        <v>287</v>
      </c>
      <c r="AK61" s="59" t="s">
        <v>199</v>
      </c>
      <c r="AL61" s="474" t="str">
        <f t="shared" si="44"/>
        <v>2,46%</v>
      </c>
    </row>
    <row r="62" spans="1:38">
      <c r="A62" s="20" t="s">
        <v>86</v>
      </c>
      <c r="B62" s="5"/>
      <c r="C62" s="5"/>
      <c r="D62" s="5"/>
      <c r="E62" s="33"/>
      <c r="F62" s="389"/>
      <c r="G62" s="56"/>
      <c r="H62" s="58"/>
      <c r="I62" s="59"/>
      <c r="J62" s="345"/>
      <c r="K62" s="77"/>
      <c r="L62" s="31"/>
      <c r="M62" s="59"/>
      <c r="N62" s="345"/>
      <c r="O62" s="59"/>
      <c r="P62" s="31"/>
      <c r="Q62" s="59"/>
      <c r="R62" s="466"/>
      <c r="S62" s="56"/>
      <c r="T62" s="31"/>
      <c r="U62" s="31"/>
      <c r="V62" s="474"/>
      <c r="W62" s="77"/>
      <c r="X62" s="31"/>
      <c r="Y62" s="59"/>
      <c r="Z62" s="466"/>
      <c r="AA62" s="56"/>
      <c r="AB62" s="31"/>
      <c r="AC62" s="59"/>
      <c r="AD62" s="345"/>
      <c r="AE62" s="56"/>
      <c r="AF62" s="31"/>
      <c r="AG62" s="59"/>
      <c r="AH62" s="466"/>
      <c r="AI62" s="56"/>
      <c r="AJ62" s="31"/>
      <c r="AK62" s="59"/>
      <c r="AL62" s="474"/>
    </row>
    <row r="63" spans="1:38" s="13" customFormat="1">
      <c r="A63" s="261" t="s">
        <v>87</v>
      </c>
      <c r="B63" s="17" t="s">
        <v>64</v>
      </c>
      <c r="C63" s="17">
        <f>48/60</f>
        <v>0.8</v>
      </c>
      <c r="D63" s="17">
        <v>71</v>
      </c>
      <c r="E63" s="33">
        <f>D63/C63</f>
        <v>88.75</v>
      </c>
      <c r="F63" s="389"/>
      <c r="G63" s="56">
        <f t="shared" si="31"/>
        <v>92</v>
      </c>
      <c r="H63" s="58">
        <f t="shared" si="3"/>
        <v>73.600000000000009</v>
      </c>
      <c r="I63" s="59" t="s">
        <v>200</v>
      </c>
      <c r="J63" s="345" t="str">
        <f t="shared" si="32"/>
        <v>1,09%</v>
      </c>
      <c r="K63" s="77">
        <f t="shared" si="31"/>
        <v>122</v>
      </c>
      <c r="L63" s="31">
        <f t="shared" si="5"/>
        <v>97.600000000000009</v>
      </c>
      <c r="M63" s="59" t="s">
        <v>201</v>
      </c>
      <c r="N63" s="345" t="str">
        <f t="shared" si="33"/>
        <v>0,82%</v>
      </c>
      <c r="O63" s="59">
        <f t="shared" si="31"/>
        <v>148</v>
      </c>
      <c r="P63" s="31">
        <f t="shared" si="7"/>
        <v>118.4</v>
      </c>
      <c r="Q63" s="59" t="s">
        <v>202</v>
      </c>
      <c r="R63" s="466" t="str">
        <f t="shared" si="34"/>
        <v>0,68%</v>
      </c>
      <c r="S63" s="56">
        <f t="shared" si="28"/>
        <v>181</v>
      </c>
      <c r="T63" s="31">
        <f t="shared" si="9"/>
        <v>144.80000000000001</v>
      </c>
      <c r="U63" s="31" t="s">
        <v>203</v>
      </c>
      <c r="V63" s="474" t="str">
        <f t="shared" si="35"/>
        <v>0,55%</v>
      </c>
      <c r="W63" s="77">
        <f t="shared" si="36"/>
        <v>188</v>
      </c>
      <c r="X63" s="31">
        <f t="shared" si="37"/>
        <v>150.4</v>
      </c>
      <c r="Y63" s="59" t="s">
        <v>204</v>
      </c>
      <c r="Z63" s="466" t="str">
        <f t="shared" si="38"/>
        <v>0,53%</v>
      </c>
      <c r="AA63" s="56">
        <f t="shared" si="36"/>
        <v>249</v>
      </c>
      <c r="AB63" s="31">
        <f t="shared" si="39"/>
        <v>199.20000000000002</v>
      </c>
      <c r="AC63" s="59" t="s">
        <v>205</v>
      </c>
      <c r="AD63" s="345" t="str">
        <f t="shared" si="40"/>
        <v>0,40%</v>
      </c>
      <c r="AE63" s="56">
        <f t="shared" si="36"/>
        <v>303</v>
      </c>
      <c r="AF63" s="31">
        <f t="shared" si="41"/>
        <v>242.4</v>
      </c>
      <c r="AG63" s="59" t="s">
        <v>206</v>
      </c>
      <c r="AH63" s="466" t="str">
        <f t="shared" si="42"/>
        <v>0,33%</v>
      </c>
      <c r="AI63" s="56">
        <f t="shared" si="36"/>
        <v>370</v>
      </c>
      <c r="AJ63" s="31">
        <f t="shared" si="43"/>
        <v>296</v>
      </c>
      <c r="AK63" s="59" t="s">
        <v>149</v>
      </c>
      <c r="AL63" s="474" t="str">
        <f t="shared" si="44"/>
        <v>0,27%</v>
      </c>
    </row>
    <row r="64" spans="1:38" s="13" customFormat="1" ht="15.75" thickBot="1">
      <c r="A64" s="264" t="s">
        <v>92</v>
      </c>
      <c r="B64" s="12" t="s">
        <v>83</v>
      </c>
      <c r="C64" s="12">
        <v>7</v>
      </c>
      <c r="D64" s="12">
        <v>646</v>
      </c>
      <c r="E64" s="35">
        <f>D64/C64</f>
        <v>92.285714285714292</v>
      </c>
      <c r="F64" s="399"/>
      <c r="G64" s="66">
        <f t="shared" si="31"/>
        <v>11</v>
      </c>
      <c r="H64" s="62">
        <f t="shared" si="3"/>
        <v>77</v>
      </c>
      <c r="I64" s="63" t="s">
        <v>193</v>
      </c>
      <c r="J64" s="345" t="str">
        <f t="shared" si="32"/>
        <v>9,92%</v>
      </c>
      <c r="K64" s="78">
        <f t="shared" si="31"/>
        <v>14</v>
      </c>
      <c r="L64" s="37">
        <f t="shared" si="5"/>
        <v>98</v>
      </c>
      <c r="M64" s="63" t="s">
        <v>194</v>
      </c>
      <c r="N64" s="345" t="str">
        <f t="shared" si="33"/>
        <v>7,50%</v>
      </c>
      <c r="O64" s="63">
        <f t="shared" si="31"/>
        <v>17</v>
      </c>
      <c r="P64" s="37">
        <f t="shared" si="7"/>
        <v>119</v>
      </c>
      <c r="Q64" s="63" t="s">
        <v>195</v>
      </c>
      <c r="R64" s="466" t="str">
        <f t="shared" si="34"/>
        <v>6,15%</v>
      </c>
      <c r="S64" s="342">
        <f t="shared" si="28"/>
        <v>20</v>
      </c>
      <c r="T64" s="344">
        <f t="shared" si="9"/>
        <v>140</v>
      </c>
      <c r="U64" s="344" t="s">
        <v>136</v>
      </c>
      <c r="V64" s="475" t="str">
        <f t="shared" si="35"/>
        <v>5,04%</v>
      </c>
      <c r="W64" s="78">
        <f t="shared" si="36"/>
        <v>21</v>
      </c>
      <c r="X64" s="37">
        <f t="shared" si="37"/>
        <v>147</v>
      </c>
      <c r="Y64" s="63" t="s">
        <v>196</v>
      </c>
      <c r="Z64" s="466" t="str">
        <f t="shared" si="38"/>
        <v>4,85%</v>
      </c>
      <c r="AA64" s="342">
        <f t="shared" si="36"/>
        <v>28</v>
      </c>
      <c r="AB64" s="344">
        <f t="shared" si="39"/>
        <v>196</v>
      </c>
      <c r="AC64" s="61" t="s">
        <v>197</v>
      </c>
      <c r="AD64" s="346" t="str">
        <f t="shared" si="40"/>
        <v>3,66%</v>
      </c>
      <c r="AE64" s="342">
        <f t="shared" si="36"/>
        <v>34</v>
      </c>
      <c r="AF64" s="344">
        <f t="shared" si="41"/>
        <v>238</v>
      </c>
      <c r="AG64" s="61" t="s">
        <v>198</v>
      </c>
      <c r="AH64" s="502" t="str">
        <f t="shared" si="42"/>
        <v>3,00%</v>
      </c>
      <c r="AI64" s="66">
        <f t="shared" si="36"/>
        <v>41</v>
      </c>
      <c r="AJ64" s="37">
        <f t="shared" si="43"/>
        <v>287</v>
      </c>
      <c r="AK64" s="63" t="s">
        <v>199</v>
      </c>
      <c r="AL64" s="486" t="str">
        <f t="shared" si="44"/>
        <v>2,46%</v>
      </c>
    </row>
    <row r="65" spans="1:38" s="74" customFormat="1" ht="15.75" thickBot="1">
      <c r="A65" s="353" t="s">
        <v>207</v>
      </c>
      <c r="B65" s="354"/>
      <c r="C65" s="354"/>
      <c r="D65" s="354"/>
      <c r="E65" s="354"/>
      <c r="F65" s="355"/>
      <c r="G65" s="434">
        <v>2170</v>
      </c>
      <c r="H65" s="431"/>
      <c r="I65" s="431"/>
      <c r="J65" s="432"/>
      <c r="K65" s="434">
        <v>2870</v>
      </c>
      <c r="L65" s="431"/>
      <c r="M65" s="431"/>
      <c r="N65" s="432"/>
      <c r="O65" s="434">
        <v>3500</v>
      </c>
      <c r="P65" s="431"/>
      <c r="Q65" s="431"/>
      <c r="R65" s="432"/>
      <c r="S65" s="437">
        <v>4270</v>
      </c>
      <c r="T65" s="435"/>
      <c r="U65" s="435"/>
      <c r="V65" s="436"/>
      <c r="W65" s="434">
        <v>2170</v>
      </c>
      <c r="X65" s="431"/>
      <c r="Y65" s="431"/>
      <c r="Z65" s="432"/>
      <c r="AA65" s="434">
        <v>2870</v>
      </c>
      <c r="AB65" s="431"/>
      <c r="AC65" s="431"/>
      <c r="AD65" s="432"/>
      <c r="AE65" s="434">
        <v>3500</v>
      </c>
      <c r="AF65" s="431"/>
      <c r="AG65" s="431"/>
      <c r="AH65" s="431"/>
      <c r="AI65" s="434">
        <v>4270</v>
      </c>
      <c r="AJ65" s="431"/>
      <c r="AK65" s="431"/>
      <c r="AL65" s="432"/>
    </row>
    <row r="66" spans="1:38">
      <c r="A66" s="21" t="s">
        <v>208</v>
      </c>
      <c r="B66" s="6"/>
      <c r="C66" s="6"/>
      <c r="D66" s="6"/>
      <c r="E66" s="30"/>
      <c r="F66" s="398"/>
      <c r="G66" s="45"/>
      <c r="H66" s="69"/>
      <c r="I66" s="68"/>
      <c r="J66" s="46"/>
      <c r="K66" s="42"/>
      <c r="L66" s="43"/>
      <c r="M66" s="43"/>
      <c r="N66" s="44"/>
      <c r="O66" s="41"/>
      <c r="P66" s="36"/>
      <c r="Q66" s="36"/>
      <c r="R66" s="38"/>
      <c r="S66" s="42"/>
      <c r="T66" s="43"/>
      <c r="U66" s="43"/>
      <c r="V66" s="44"/>
      <c r="W66" s="42"/>
      <c r="X66" s="64"/>
      <c r="Y66" s="65"/>
      <c r="Z66" s="500"/>
      <c r="AA66" s="42"/>
      <c r="AB66" s="43"/>
      <c r="AC66" s="43"/>
      <c r="AD66" s="44"/>
      <c r="AE66" s="41"/>
      <c r="AF66" s="36"/>
      <c r="AG66" s="36"/>
      <c r="AH66" s="38"/>
      <c r="AI66" s="45"/>
      <c r="AJ66" s="36"/>
      <c r="AK66" s="36"/>
      <c r="AL66" s="46"/>
    </row>
    <row r="67" spans="1:38" s="116" customFormat="1">
      <c r="A67" s="267" t="s">
        <v>101</v>
      </c>
      <c r="B67" s="110" t="s">
        <v>209</v>
      </c>
      <c r="C67" s="110">
        <f>(1/60)+(36/60/60)</f>
        <v>2.6666666666666665E-2</v>
      </c>
      <c r="D67" s="110">
        <v>2</v>
      </c>
      <c r="E67" s="111">
        <f>D67/C67</f>
        <v>75</v>
      </c>
      <c r="F67" s="389"/>
      <c r="G67" s="112">
        <f>ROUNDUP(G$65/$D67,0)</f>
        <v>1085</v>
      </c>
      <c r="H67" s="113">
        <f t="shared" si="3"/>
        <v>28.93333333333333</v>
      </c>
      <c r="I67" s="114" t="s">
        <v>54</v>
      </c>
      <c r="J67" s="345" t="str">
        <f>TEXT(D67/$G$65,"0,00%")</f>
        <v>0,09%</v>
      </c>
      <c r="K67" s="112">
        <f t="shared" ref="K67:S77" si="46">ROUNDUP(K$65/$D67,0)</f>
        <v>1435</v>
      </c>
      <c r="L67" s="115">
        <f t="shared" si="5"/>
        <v>38.266666666666666</v>
      </c>
      <c r="M67" s="114" t="s">
        <v>55</v>
      </c>
      <c r="N67" s="345" t="str">
        <f>TEXT(D67/$K$65,"0,00%")</f>
        <v>0,07%</v>
      </c>
      <c r="O67" s="121">
        <f t="shared" si="46"/>
        <v>1750</v>
      </c>
      <c r="P67" s="115">
        <f t="shared" si="7"/>
        <v>46.666666666666664</v>
      </c>
      <c r="Q67" s="114" t="s">
        <v>56</v>
      </c>
      <c r="R67" s="466" t="str">
        <f>TEXT(D67/$O$65,"0,00%")</f>
        <v>0,06%</v>
      </c>
      <c r="S67" s="112">
        <f t="shared" si="46"/>
        <v>2135</v>
      </c>
      <c r="T67" s="115">
        <f t="shared" si="9"/>
        <v>56.93333333333333</v>
      </c>
      <c r="U67" s="114" t="s">
        <v>57</v>
      </c>
      <c r="V67" s="474" t="str">
        <f>TEXT(D67/$S$65,"0,00%")</f>
        <v>0,05%</v>
      </c>
      <c r="W67" s="112">
        <f>ROUNDUP(W$65/$D67,0)</f>
        <v>1085</v>
      </c>
      <c r="X67" s="113">
        <f t="shared" ref="X67:X69" si="47">ROUNDUP(W67,0)*$C67</f>
        <v>28.93333333333333</v>
      </c>
      <c r="Y67" s="114" t="s">
        <v>54</v>
      </c>
      <c r="Z67" s="345" t="str">
        <f>TEXT(D67/$W$65,"0,00%")</f>
        <v>0,09%</v>
      </c>
      <c r="AA67" s="112">
        <f t="shared" ref="AA67:AI77" si="48">ROUNDUP(AA$65/$D67,0)</f>
        <v>1435</v>
      </c>
      <c r="AB67" s="115">
        <f t="shared" ref="AB67:AB69" si="49">ROUNDUP(AA67,0)*$C67</f>
        <v>38.266666666666666</v>
      </c>
      <c r="AC67" s="114" t="s">
        <v>55</v>
      </c>
      <c r="AD67" s="345" t="str">
        <f>TEXT($D67/$AA$65,"0,00%")</f>
        <v>0,07%</v>
      </c>
      <c r="AE67" s="121">
        <f t="shared" si="48"/>
        <v>1750</v>
      </c>
      <c r="AF67" s="115">
        <f t="shared" ref="AF67:AF69" si="50">ROUNDUP(AE67,0)*$C67</f>
        <v>46.666666666666664</v>
      </c>
      <c r="AG67" s="114" t="s">
        <v>56</v>
      </c>
      <c r="AH67" s="466" t="str">
        <f>TEXT($D67/$AE$65,"0,00%")</f>
        <v>0,06%</v>
      </c>
      <c r="AI67" s="112">
        <f t="shared" si="48"/>
        <v>2135</v>
      </c>
      <c r="AJ67" s="115">
        <f t="shared" ref="AJ67:AJ69" si="51">ROUNDUP(AI67,0)*$C67</f>
        <v>56.93333333333333</v>
      </c>
      <c r="AK67" s="114" t="s">
        <v>57</v>
      </c>
      <c r="AL67" s="474" t="str">
        <f>TEXT($D67/$AI$65,"0,00%")</f>
        <v>0,05%</v>
      </c>
    </row>
    <row r="68" spans="1:38" s="92" customFormat="1">
      <c r="A68" s="262" t="s">
        <v>210</v>
      </c>
      <c r="B68" s="87" t="s">
        <v>79</v>
      </c>
      <c r="C68" s="87">
        <v>4</v>
      </c>
      <c r="D68" s="87">
        <v>359</v>
      </c>
      <c r="E68" s="53">
        <f t="shared" ref="E68:E69" si="52">D68/C68</f>
        <v>89.75</v>
      </c>
      <c r="F68" s="389"/>
      <c r="G68" s="88">
        <f t="shared" ref="G68:G77" si="53">ROUNDUP(G$65/$D68,0)</f>
        <v>7</v>
      </c>
      <c r="H68" s="89">
        <f t="shared" si="3"/>
        <v>28</v>
      </c>
      <c r="I68" s="90" t="s">
        <v>211</v>
      </c>
      <c r="J68" s="347" t="str">
        <f t="shared" ref="J68:J77" si="54">TEXT(D68/$G$65,"0,00%")</f>
        <v>16,54%</v>
      </c>
      <c r="K68" s="88">
        <f t="shared" si="46"/>
        <v>8</v>
      </c>
      <c r="L68" s="91">
        <f t="shared" si="5"/>
        <v>32</v>
      </c>
      <c r="M68" s="90" t="s">
        <v>60</v>
      </c>
      <c r="N68" s="347" t="str">
        <f t="shared" ref="N68:N77" si="55">TEXT(D68/$K$65,"0,00%")</f>
        <v>12,51%</v>
      </c>
      <c r="O68" s="125">
        <f t="shared" si="46"/>
        <v>10</v>
      </c>
      <c r="P68" s="91">
        <f t="shared" si="7"/>
        <v>40</v>
      </c>
      <c r="Q68" s="90" t="s">
        <v>21</v>
      </c>
      <c r="R68" s="467" t="str">
        <f t="shared" ref="R68:R77" si="56">TEXT(D68/$O$65,"0,00%")</f>
        <v>10,26%</v>
      </c>
      <c r="S68" s="88">
        <f t="shared" si="46"/>
        <v>12</v>
      </c>
      <c r="T68" s="91">
        <f t="shared" si="9"/>
        <v>48</v>
      </c>
      <c r="U68" s="90" t="s">
        <v>74</v>
      </c>
      <c r="V68" s="472" t="str">
        <f t="shared" ref="V68:V77" si="57">TEXT(D68/$S$65,"0,00%")</f>
        <v>8,41%</v>
      </c>
      <c r="W68" s="88">
        <f t="shared" ref="W68:W77" si="58">ROUNDUP(W$65/$D68,0)</f>
        <v>7</v>
      </c>
      <c r="X68" s="89">
        <f t="shared" si="47"/>
        <v>28</v>
      </c>
      <c r="Y68" s="90" t="s">
        <v>211</v>
      </c>
      <c r="Z68" s="347" t="str">
        <f t="shared" ref="Z68:Z77" si="59">TEXT(D68/$W$65,"0,00%")</f>
        <v>16,54%</v>
      </c>
      <c r="AA68" s="88">
        <f t="shared" si="48"/>
        <v>8</v>
      </c>
      <c r="AB68" s="91">
        <f t="shared" si="49"/>
        <v>32</v>
      </c>
      <c r="AC68" s="90" t="s">
        <v>60</v>
      </c>
      <c r="AD68" s="347" t="str">
        <f t="shared" ref="AD68:AD77" si="60">TEXT($D68/$AA$65,"0,00%")</f>
        <v>12,51%</v>
      </c>
      <c r="AE68" s="125">
        <f t="shared" si="48"/>
        <v>10</v>
      </c>
      <c r="AF68" s="91">
        <f t="shared" si="50"/>
        <v>40</v>
      </c>
      <c r="AG68" s="90" t="s">
        <v>21</v>
      </c>
      <c r="AH68" s="467" t="str">
        <f t="shared" ref="AH68:AH77" si="61">TEXT($D68/$AE$65,"0,00%")</f>
        <v>10,26%</v>
      </c>
      <c r="AI68" s="88">
        <f t="shared" si="48"/>
        <v>12</v>
      </c>
      <c r="AJ68" s="91">
        <f t="shared" si="51"/>
        <v>48</v>
      </c>
      <c r="AK68" s="90" t="s">
        <v>74</v>
      </c>
      <c r="AL68" s="472" t="str">
        <f t="shared" ref="AL68:AL77" si="62">TEXT($D68/$AI$65,"0,00%")</f>
        <v>8,41%</v>
      </c>
    </row>
    <row r="69" spans="1:38" s="92" customFormat="1">
      <c r="A69" s="86" t="s">
        <v>212</v>
      </c>
      <c r="B69" s="87" t="s">
        <v>79</v>
      </c>
      <c r="C69" s="87">
        <v>4</v>
      </c>
      <c r="D69" s="87">
        <v>359</v>
      </c>
      <c r="E69" s="53">
        <f t="shared" si="52"/>
        <v>89.75</v>
      </c>
      <c r="F69" s="389"/>
      <c r="G69" s="88">
        <f t="shared" si="53"/>
        <v>7</v>
      </c>
      <c r="H69" s="89">
        <f t="shared" si="3"/>
        <v>28</v>
      </c>
      <c r="I69" s="90" t="s">
        <v>211</v>
      </c>
      <c r="J69" s="347" t="str">
        <f t="shared" si="54"/>
        <v>16,54%</v>
      </c>
      <c r="K69" s="88">
        <f t="shared" si="46"/>
        <v>8</v>
      </c>
      <c r="L69" s="91">
        <f t="shared" si="5"/>
        <v>32</v>
      </c>
      <c r="M69" s="90" t="s">
        <v>60</v>
      </c>
      <c r="N69" s="347" t="str">
        <f t="shared" si="55"/>
        <v>12,51%</v>
      </c>
      <c r="O69" s="125">
        <f t="shared" si="46"/>
        <v>10</v>
      </c>
      <c r="P69" s="91">
        <f t="shared" si="7"/>
        <v>40</v>
      </c>
      <c r="Q69" s="90" t="s">
        <v>21</v>
      </c>
      <c r="R69" s="467" t="str">
        <f t="shared" si="56"/>
        <v>10,26%</v>
      </c>
      <c r="S69" s="88">
        <f t="shared" si="46"/>
        <v>12</v>
      </c>
      <c r="T69" s="91">
        <f t="shared" si="9"/>
        <v>48</v>
      </c>
      <c r="U69" s="90" t="s">
        <v>74</v>
      </c>
      <c r="V69" s="472" t="str">
        <f t="shared" si="57"/>
        <v>8,41%</v>
      </c>
      <c r="W69" s="88">
        <f t="shared" si="58"/>
        <v>7</v>
      </c>
      <c r="X69" s="89">
        <f t="shared" si="47"/>
        <v>28</v>
      </c>
      <c r="Y69" s="90" t="s">
        <v>211</v>
      </c>
      <c r="Z69" s="347" t="str">
        <f t="shared" si="59"/>
        <v>16,54%</v>
      </c>
      <c r="AA69" s="88">
        <f t="shared" si="48"/>
        <v>8</v>
      </c>
      <c r="AB69" s="91">
        <f t="shared" si="49"/>
        <v>32</v>
      </c>
      <c r="AC69" s="90" t="s">
        <v>60</v>
      </c>
      <c r="AD69" s="347" t="str">
        <f t="shared" si="60"/>
        <v>12,51%</v>
      </c>
      <c r="AE69" s="125">
        <f t="shared" si="48"/>
        <v>10</v>
      </c>
      <c r="AF69" s="91">
        <f t="shared" si="50"/>
        <v>40</v>
      </c>
      <c r="AG69" s="90" t="s">
        <v>21</v>
      </c>
      <c r="AH69" s="467" t="str">
        <f t="shared" si="61"/>
        <v>10,26%</v>
      </c>
      <c r="AI69" s="88">
        <f t="shared" si="48"/>
        <v>12</v>
      </c>
      <c r="AJ69" s="91">
        <f t="shared" si="51"/>
        <v>48</v>
      </c>
      <c r="AK69" s="90" t="s">
        <v>74</v>
      </c>
      <c r="AL69" s="472" t="str">
        <f t="shared" si="62"/>
        <v>8,41%</v>
      </c>
    </row>
    <row r="70" spans="1:38">
      <c r="A70" s="20" t="s">
        <v>159</v>
      </c>
      <c r="B70" s="5"/>
      <c r="C70" s="5"/>
      <c r="D70" s="5"/>
      <c r="E70" s="33"/>
      <c r="F70" s="389"/>
      <c r="G70" s="56"/>
      <c r="H70" s="58"/>
      <c r="I70" s="59"/>
      <c r="J70" s="345"/>
      <c r="K70" s="56"/>
      <c r="L70" s="31"/>
      <c r="M70" s="59"/>
      <c r="N70" s="345"/>
      <c r="O70" s="77"/>
      <c r="P70" s="31"/>
      <c r="Q70" s="59"/>
      <c r="R70" s="466"/>
      <c r="S70" s="56"/>
      <c r="T70" s="31"/>
      <c r="U70" s="59"/>
      <c r="V70" s="474"/>
      <c r="W70" s="56"/>
      <c r="X70" s="58"/>
      <c r="Y70" s="59"/>
      <c r="Z70" s="345"/>
      <c r="AA70" s="56"/>
      <c r="AB70" s="31"/>
      <c r="AC70" s="59"/>
      <c r="AD70" s="345"/>
      <c r="AE70" s="77"/>
      <c r="AF70" s="31"/>
      <c r="AG70" s="59"/>
      <c r="AH70" s="466"/>
      <c r="AI70" s="56"/>
      <c r="AJ70" s="31"/>
      <c r="AK70" s="59"/>
      <c r="AL70" s="474"/>
    </row>
    <row r="71" spans="1:38">
      <c r="A71" s="260" t="s">
        <v>94</v>
      </c>
      <c r="B71" s="5" t="s">
        <v>53</v>
      </c>
      <c r="C71" s="3">
        <f>4/60</f>
        <v>6.6666666666666666E-2</v>
      </c>
      <c r="D71" s="5">
        <v>5</v>
      </c>
      <c r="E71" s="33">
        <f>D71/C71</f>
        <v>75</v>
      </c>
      <c r="F71" s="389"/>
      <c r="G71" s="56">
        <f t="shared" si="53"/>
        <v>434</v>
      </c>
      <c r="H71" s="58">
        <f t="shared" ref="H71:H77" si="63">ROUNDUP(G71,0)*$C71</f>
        <v>28.933333333333334</v>
      </c>
      <c r="I71" s="59" t="s">
        <v>54</v>
      </c>
      <c r="J71" s="345" t="str">
        <f t="shared" si="54"/>
        <v>0,23%</v>
      </c>
      <c r="K71" s="56">
        <f t="shared" si="46"/>
        <v>574</v>
      </c>
      <c r="L71" s="31">
        <f t="shared" ref="L71:L77" si="64">ROUNDUP(K71,0)*$C71</f>
        <v>38.266666666666666</v>
      </c>
      <c r="M71" s="59" t="s">
        <v>55</v>
      </c>
      <c r="N71" s="345" t="str">
        <f t="shared" si="55"/>
        <v>0,17%</v>
      </c>
      <c r="O71" s="77">
        <f t="shared" si="46"/>
        <v>700</v>
      </c>
      <c r="P71" s="31">
        <f t="shared" ref="P71:P77" si="65">ROUNDUP(O71,0)*$C71</f>
        <v>46.666666666666664</v>
      </c>
      <c r="Q71" s="59" t="s">
        <v>56</v>
      </c>
      <c r="R71" s="466" t="str">
        <f t="shared" si="56"/>
        <v>0,14%</v>
      </c>
      <c r="S71" s="56">
        <f t="shared" si="46"/>
        <v>854</v>
      </c>
      <c r="T71" s="31">
        <f t="shared" ref="T71:T77" si="66">ROUNDUP(S71,0)*$C71</f>
        <v>56.93333333333333</v>
      </c>
      <c r="U71" s="59" t="s">
        <v>57</v>
      </c>
      <c r="V71" s="474" t="str">
        <f t="shared" si="57"/>
        <v>0,12%</v>
      </c>
      <c r="W71" s="56">
        <f t="shared" si="58"/>
        <v>434</v>
      </c>
      <c r="X71" s="58">
        <f t="shared" ref="X71:X72" si="67">ROUNDUP(W71,0)*$C71</f>
        <v>28.933333333333334</v>
      </c>
      <c r="Y71" s="59" t="s">
        <v>54</v>
      </c>
      <c r="Z71" s="345" t="str">
        <f t="shared" si="59"/>
        <v>0,23%</v>
      </c>
      <c r="AA71" s="56">
        <f t="shared" si="48"/>
        <v>574</v>
      </c>
      <c r="AB71" s="31">
        <f t="shared" ref="AB71:AB72" si="68">ROUNDUP(AA71,0)*$C71</f>
        <v>38.266666666666666</v>
      </c>
      <c r="AC71" s="59" t="s">
        <v>55</v>
      </c>
      <c r="AD71" s="345" t="str">
        <f t="shared" si="60"/>
        <v>0,17%</v>
      </c>
      <c r="AE71" s="77">
        <f t="shared" si="48"/>
        <v>700</v>
      </c>
      <c r="AF71" s="31">
        <f t="shared" ref="AF71:AF72" si="69">ROUNDUP(AE71,0)*$C71</f>
        <v>46.666666666666664</v>
      </c>
      <c r="AG71" s="59" t="s">
        <v>56</v>
      </c>
      <c r="AH71" s="466" t="str">
        <f t="shared" si="61"/>
        <v>0,14%</v>
      </c>
      <c r="AI71" s="56">
        <f t="shared" si="48"/>
        <v>854</v>
      </c>
      <c r="AJ71" s="31">
        <f t="shared" ref="AJ71:AJ72" si="70">ROUNDUP(AI71,0)*$C71</f>
        <v>56.93333333333333</v>
      </c>
      <c r="AK71" s="59" t="s">
        <v>57</v>
      </c>
      <c r="AL71" s="474" t="str">
        <f t="shared" si="62"/>
        <v>0,12%</v>
      </c>
    </row>
    <row r="72" spans="1:38" s="92" customFormat="1">
      <c r="A72" s="262" t="s">
        <v>99</v>
      </c>
      <c r="B72" s="87" t="s">
        <v>79</v>
      </c>
      <c r="C72" s="87">
        <v>4</v>
      </c>
      <c r="D72" s="87">
        <v>359</v>
      </c>
      <c r="E72" s="53">
        <f>D72/C72</f>
        <v>89.75</v>
      </c>
      <c r="F72" s="389"/>
      <c r="G72" s="88">
        <f t="shared" si="53"/>
        <v>7</v>
      </c>
      <c r="H72" s="89">
        <f t="shared" si="63"/>
        <v>28</v>
      </c>
      <c r="I72" s="90" t="s">
        <v>211</v>
      </c>
      <c r="J72" s="347" t="str">
        <f t="shared" si="54"/>
        <v>16,54%</v>
      </c>
      <c r="K72" s="88">
        <f t="shared" si="46"/>
        <v>8</v>
      </c>
      <c r="L72" s="91">
        <f t="shared" si="64"/>
        <v>32</v>
      </c>
      <c r="M72" s="90" t="s">
        <v>60</v>
      </c>
      <c r="N72" s="347" t="str">
        <f t="shared" si="55"/>
        <v>12,51%</v>
      </c>
      <c r="O72" s="125">
        <f t="shared" si="46"/>
        <v>10</v>
      </c>
      <c r="P72" s="91">
        <f t="shared" si="65"/>
        <v>40</v>
      </c>
      <c r="Q72" s="90" t="s">
        <v>21</v>
      </c>
      <c r="R72" s="467" t="str">
        <f t="shared" si="56"/>
        <v>10,26%</v>
      </c>
      <c r="S72" s="88">
        <f t="shared" si="46"/>
        <v>12</v>
      </c>
      <c r="T72" s="91">
        <f t="shared" si="66"/>
        <v>48</v>
      </c>
      <c r="U72" s="90" t="s">
        <v>74</v>
      </c>
      <c r="V72" s="472" t="str">
        <f t="shared" si="57"/>
        <v>8,41%</v>
      </c>
      <c r="W72" s="88">
        <f t="shared" si="58"/>
        <v>7</v>
      </c>
      <c r="X72" s="89">
        <f t="shared" si="67"/>
        <v>28</v>
      </c>
      <c r="Y72" s="90" t="s">
        <v>211</v>
      </c>
      <c r="Z72" s="347" t="str">
        <f t="shared" si="59"/>
        <v>16,54%</v>
      </c>
      <c r="AA72" s="88">
        <f t="shared" si="48"/>
        <v>8</v>
      </c>
      <c r="AB72" s="91">
        <f t="shared" si="68"/>
        <v>32</v>
      </c>
      <c r="AC72" s="90" t="s">
        <v>60</v>
      </c>
      <c r="AD72" s="347" t="str">
        <f t="shared" si="60"/>
        <v>12,51%</v>
      </c>
      <c r="AE72" s="125">
        <f t="shared" si="48"/>
        <v>10</v>
      </c>
      <c r="AF72" s="91">
        <f t="shared" si="69"/>
        <v>40</v>
      </c>
      <c r="AG72" s="90" t="s">
        <v>21</v>
      </c>
      <c r="AH72" s="467" t="str">
        <f t="shared" si="61"/>
        <v>10,26%</v>
      </c>
      <c r="AI72" s="88">
        <f t="shared" si="48"/>
        <v>12</v>
      </c>
      <c r="AJ72" s="91">
        <f t="shared" si="70"/>
        <v>48</v>
      </c>
      <c r="AK72" s="90" t="s">
        <v>74</v>
      </c>
      <c r="AL72" s="472" t="str">
        <f t="shared" si="62"/>
        <v>8,41%</v>
      </c>
    </row>
    <row r="73" spans="1:38">
      <c r="A73" s="182" t="s">
        <v>213</v>
      </c>
      <c r="B73" s="5"/>
      <c r="C73" s="5"/>
      <c r="D73" s="5"/>
      <c r="E73" s="33"/>
      <c r="F73" s="389"/>
      <c r="G73" s="56"/>
      <c r="H73" s="58"/>
      <c r="I73" s="59"/>
      <c r="J73" s="345"/>
      <c r="K73" s="56"/>
      <c r="L73" s="31"/>
      <c r="M73" s="59"/>
      <c r="N73" s="345"/>
      <c r="O73" s="77"/>
      <c r="P73" s="31"/>
      <c r="Q73" s="59"/>
      <c r="R73" s="466"/>
      <c r="S73" s="56"/>
      <c r="T73" s="31"/>
      <c r="U73" s="59"/>
      <c r="V73" s="474"/>
      <c r="W73" s="56"/>
      <c r="X73" s="58"/>
      <c r="Y73" s="59"/>
      <c r="Z73" s="345"/>
      <c r="AA73" s="56"/>
      <c r="AB73" s="31"/>
      <c r="AC73" s="59"/>
      <c r="AD73" s="345"/>
      <c r="AE73" s="77"/>
      <c r="AF73" s="31"/>
      <c r="AG73" s="59"/>
      <c r="AH73" s="466"/>
      <c r="AI73" s="56"/>
      <c r="AJ73" s="31"/>
      <c r="AK73" s="59"/>
      <c r="AL73" s="474"/>
    </row>
    <row r="74" spans="1:38" s="503" customFormat="1">
      <c r="A74" s="266" t="s">
        <v>214</v>
      </c>
      <c r="B74" s="175" t="s">
        <v>215</v>
      </c>
      <c r="C74" s="175">
        <f>10/60</f>
        <v>0.16666666666666666</v>
      </c>
      <c r="D74" s="175">
        <v>11</v>
      </c>
      <c r="E74" s="176">
        <f>D74/C74</f>
        <v>66</v>
      </c>
      <c r="F74" s="389"/>
      <c r="G74" s="178">
        <f t="shared" si="53"/>
        <v>198</v>
      </c>
      <c r="H74" s="179">
        <f t="shared" si="63"/>
        <v>33</v>
      </c>
      <c r="I74" s="180" t="s">
        <v>216</v>
      </c>
      <c r="J74" s="349" t="str">
        <f t="shared" si="54"/>
        <v>0,51%</v>
      </c>
      <c r="K74" s="178">
        <f t="shared" si="46"/>
        <v>261</v>
      </c>
      <c r="L74" s="177">
        <f t="shared" si="64"/>
        <v>43.5</v>
      </c>
      <c r="M74" s="180" t="s">
        <v>217</v>
      </c>
      <c r="N74" s="349" t="str">
        <f t="shared" si="55"/>
        <v>0,38%</v>
      </c>
      <c r="O74" s="311">
        <f t="shared" si="46"/>
        <v>319</v>
      </c>
      <c r="P74" s="177">
        <f t="shared" si="65"/>
        <v>53.166666666666664</v>
      </c>
      <c r="Q74" s="180" t="s">
        <v>218</v>
      </c>
      <c r="R74" s="478" t="str">
        <f t="shared" si="56"/>
        <v>0,31%</v>
      </c>
      <c r="S74" s="178">
        <f t="shared" si="46"/>
        <v>389</v>
      </c>
      <c r="T74" s="177">
        <f t="shared" si="66"/>
        <v>64.833333333333329</v>
      </c>
      <c r="U74" s="181" t="s">
        <v>219</v>
      </c>
      <c r="V74" s="484" t="str">
        <f t="shared" si="57"/>
        <v>0,26%</v>
      </c>
      <c r="W74" s="178">
        <f t="shared" si="58"/>
        <v>198</v>
      </c>
      <c r="X74" s="179">
        <f t="shared" ref="X74:X77" si="71">ROUNDUP(W74,0)*$C74</f>
        <v>33</v>
      </c>
      <c r="Y74" s="180" t="s">
        <v>216</v>
      </c>
      <c r="Z74" s="349" t="str">
        <f t="shared" si="59"/>
        <v>0,51%</v>
      </c>
      <c r="AA74" s="178">
        <f t="shared" si="48"/>
        <v>261</v>
      </c>
      <c r="AB74" s="177">
        <f t="shared" ref="AB74:AB77" si="72">ROUNDUP(AA74,0)*$C74</f>
        <v>43.5</v>
      </c>
      <c r="AC74" s="180" t="s">
        <v>217</v>
      </c>
      <c r="AD74" s="349" t="str">
        <f t="shared" si="60"/>
        <v>0,38%</v>
      </c>
      <c r="AE74" s="311">
        <f t="shared" si="48"/>
        <v>319</v>
      </c>
      <c r="AF74" s="177">
        <f t="shared" ref="AF74:AF77" si="73">ROUNDUP(AE74,0)*$C74</f>
        <v>53.166666666666664</v>
      </c>
      <c r="AG74" s="180" t="s">
        <v>218</v>
      </c>
      <c r="AH74" s="478" t="str">
        <f t="shared" si="61"/>
        <v>0,31%</v>
      </c>
      <c r="AI74" s="178">
        <f t="shared" si="48"/>
        <v>389</v>
      </c>
      <c r="AJ74" s="177">
        <f t="shared" ref="AJ74:AJ77" si="74">ROUNDUP(AI74,0)*$C74</f>
        <v>64.833333333333329</v>
      </c>
      <c r="AK74" s="181" t="s">
        <v>219</v>
      </c>
      <c r="AL74" s="484" t="str">
        <f t="shared" si="62"/>
        <v>0,26%</v>
      </c>
    </row>
    <row r="75" spans="1:38" s="152" customFormat="1">
      <c r="A75" s="265" t="s">
        <v>220</v>
      </c>
      <c r="B75" s="169" t="s">
        <v>221</v>
      </c>
      <c r="C75" s="169">
        <v>1</v>
      </c>
      <c r="D75" s="169">
        <v>71</v>
      </c>
      <c r="E75" s="170">
        <f t="shared" ref="E75:E77" si="75">D75/C75</f>
        <v>71</v>
      </c>
      <c r="F75" s="389"/>
      <c r="G75" s="171">
        <f t="shared" si="53"/>
        <v>31</v>
      </c>
      <c r="H75" s="172">
        <f t="shared" si="63"/>
        <v>31</v>
      </c>
      <c r="I75" s="173" t="s">
        <v>222</v>
      </c>
      <c r="J75" s="348" t="str">
        <f t="shared" si="54"/>
        <v>3,27%</v>
      </c>
      <c r="K75" s="171">
        <f t="shared" si="46"/>
        <v>41</v>
      </c>
      <c r="L75" s="170">
        <f t="shared" si="64"/>
        <v>41</v>
      </c>
      <c r="M75" s="173" t="s">
        <v>223</v>
      </c>
      <c r="N75" s="348" t="str">
        <f t="shared" si="55"/>
        <v>2,47%</v>
      </c>
      <c r="O75" s="190">
        <f t="shared" si="46"/>
        <v>50</v>
      </c>
      <c r="P75" s="170">
        <f t="shared" si="65"/>
        <v>50</v>
      </c>
      <c r="Q75" s="173" t="s">
        <v>44</v>
      </c>
      <c r="R75" s="477" t="str">
        <f t="shared" si="56"/>
        <v>2,03%</v>
      </c>
      <c r="S75" s="171">
        <f t="shared" si="46"/>
        <v>61</v>
      </c>
      <c r="T75" s="170">
        <f t="shared" si="66"/>
        <v>61</v>
      </c>
      <c r="U75" s="173" t="s">
        <v>224</v>
      </c>
      <c r="V75" s="483" t="str">
        <f t="shared" si="57"/>
        <v>1,66%</v>
      </c>
      <c r="W75" s="171">
        <f t="shared" si="58"/>
        <v>31</v>
      </c>
      <c r="X75" s="172">
        <f t="shared" si="71"/>
        <v>31</v>
      </c>
      <c r="Y75" s="173" t="s">
        <v>222</v>
      </c>
      <c r="Z75" s="348" t="str">
        <f t="shared" si="59"/>
        <v>3,27%</v>
      </c>
      <c r="AA75" s="171">
        <f t="shared" si="48"/>
        <v>41</v>
      </c>
      <c r="AB75" s="170">
        <f t="shared" si="72"/>
        <v>41</v>
      </c>
      <c r="AC75" s="173" t="s">
        <v>223</v>
      </c>
      <c r="AD75" s="348" t="str">
        <f t="shared" si="60"/>
        <v>2,47%</v>
      </c>
      <c r="AE75" s="190">
        <f t="shared" si="48"/>
        <v>50</v>
      </c>
      <c r="AF75" s="170">
        <f t="shared" si="73"/>
        <v>50</v>
      </c>
      <c r="AG75" s="173" t="s">
        <v>44</v>
      </c>
      <c r="AH75" s="477" t="str">
        <f t="shared" si="61"/>
        <v>2,03%</v>
      </c>
      <c r="AI75" s="171">
        <f t="shared" si="48"/>
        <v>61</v>
      </c>
      <c r="AJ75" s="170">
        <f t="shared" si="74"/>
        <v>61</v>
      </c>
      <c r="AK75" s="173" t="s">
        <v>224</v>
      </c>
      <c r="AL75" s="483" t="str">
        <f t="shared" si="62"/>
        <v>1,66%</v>
      </c>
    </row>
    <row r="76" spans="1:38" s="503" customFormat="1">
      <c r="A76" s="266" t="s">
        <v>225</v>
      </c>
      <c r="B76" s="175" t="s">
        <v>151</v>
      </c>
      <c r="C76" s="175">
        <v>6</v>
      </c>
      <c r="D76" s="175">
        <v>431</v>
      </c>
      <c r="E76" s="177">
        <f t="shared" si="75"/>
        <v>71.833333333333329</v>
      </c>
      <c r="F76" s="389"/>
      <c r="G76" s="178">
        <f t="shared" si="53"/>
        <v>6</v>
      </c>
      <c r="H76" s="179">
        <f t="shared" si="63"/>
        <v>36</v>
      </c>
      <c r="I76" s="181" t="s">
        <v>48</v>
      </c>
      <c r="J76" s="349" t="str">
        <f t="shared" si="54"/>
        <v>19,86%</v>
      </c>
      <c r="K76" s="178">
        <f t="shared" si="46"/>
        <v>7</v>
      </c>
      <c r="L76" s="177">
        <f t="shared" si="64"/>
        <v>42</v>
      </c>
      <c r="M76" s="180" t="s">
        <v>226</v>
      </c>
      <c r="N76" s="349" t="str">
        <f t="shared" si="55"/>
        <v>15,02%</v>
      </c>
      <c r="O76" s="311">
        <f t="shared" si="46"/>
        <v>9</v>
      </c>
      <c r="P76" s="177">
        <f t="shared" si="65"/>
        <v>54</v>
      </c>
      <c r="Q76" s="180" t="s">
        <v>49</v>
      </c>
      <c r="R76" s="478" t="str">
        <f t="shared" si="56"/>
        <v>12,31%</v>
      </c>
      <c r="S76" s="178">
        <f t="shared" si="46"/>
        <v>10</v>
      </c>
      <c r="T76" s="177">
        <f t="shared" si="66"/>
        <v>60</v>
      </c>
      <c r="U76" s="180" t="s">
        <v>45</v>
      </c>
      <c r="V76" s="484" t="str">
        <f t="shared" si="57"/>
        <v>10,09%</v>
      </c>
      <c r="W76" s="178">
        <f t="shared" si="58"/>
        <v>6</v>
      </c>
      <c r="X76" s="179">
        <f t="shared" si="71"/>
        <v>36</v>
      </c>
      <c r="Y76" s="181" t="s">
        <v>48</v>
      </c>
      <c r="Z76" s="349" t="str">
        <f t="shared" si="59"/>
        <v>19,86%</v>
      </c>
      <c r="AA76" s="178">
        <f t="shared" si="48"/>
        <v>7</v>
      </c>
      <c r="AB76" s="177">
        <f t="shared" si="72"/>
        <v>42</v>
      </c>
      <c r="AC76" s="180" t="s">
        <v>226</v>
      </c>
      <c r="AD76" s="349" t="str">
        <f t="shared" si="60"/>
        <v>15,02%</v>
      </c>
      <c r="AE76" s="311">
        <f t="shared" si="48"/>
        <v>9</v>
      </c>
      <c r="AF76" s="177">
        <f t="shared" si="73"/>
        <v>54</v>
      </c>
      <c r="AG76" s="180" t="s">
        <v>49</v>
      </c>
      <c r="AH76" s="478" t="str">
        <f t="shared" si="61"/>
        <v>12,31%</v>
      </c>
      <c r="AI76" s="178">
        <f t="shared" si="48"/>
        <v>10</v>
      </c>
      <c r="AJ76" s="177">
        <f t="shared" si="74"/>
        <v>60</v>
      </c>
      <c r="AK76" s="180" t="s">
        <v>45</v>
      </c>
      <c r="AL76" s="484" t="str">
        <f t="shared" si="62"/>
        <v>10,09%</v>
      </c>
    </row>
    <row r="77" spans="1:38" s="503" customFormat="1" ht="15.75" thickBot="1">
      <c r="A77" s="268" t="s">
        <v>227</v>
      </c>
      <c r="B77" s="183" t="s">
        <v>228</v>
      </c>
      <c r="C77" s="183">
        <v>12</v>
      </c>
      <c r="D77" s="183">
        <v>862</v>
      </c>
      <c r="E77" s="184">
        <f t="shared" si="75"/>
        <v>71.833333333333329</v>
      </c>
      <c r="F77" s="390"/>
      <c r="G77" s="185">
        <f t="shared" si="53"/>
        <v>3</v>
      </c>
      <c r="H77" s="186">
        <f t="shared" si="63"/>
        <v>36</v>
      </c>
      <c r="I77" s="187" t="s">
        <v>48</v>
      </c>
      <c r="J77" s="349" t="str">
        <f t="shared" si="54"/>
        <v>39,72%</v>
      </c>
      <c r="K77" s="185">
        <f t="shared" si="46"/>
        <v>4</v>
      </c>
      <c r="L77" s="184">
        <f t="shared" si="64"/>
        <v>48</v>
      </c>
      <c r="M77" s="187" t="s">
        <v>74</v>
      </c>
      <c r="N77" s="501" t="str">
        <f t="shared" si="55"/>
        <v>30,03%</v>
      </c>
      <c r="O77" s="334">
        <f t="shared" si="46"/>
        <v>5</v>
      </c>
      <c r="P77" s="184">
        <f t="shared" si="65"/>
        <v>60</v>
      </c>
      <c r="Q77" s="187" t="s">
        <v>45</v>
      </c>
      <c r="R77" s="478" t="str">
        <f t="shared" si="56"/>
        <v>24,63%</v>
      </c>
      <c r="S77" s="185">
        <f t="shared" si="46"/>
        <v>5</v>
      </c>
      <c r="T77" s="184">
        <f t="shared" si="66"/>
        <v>60</v>
      </c>
      <c r="U77" s="188" t="s">
        <v>45</v>
      </c>
      <c r="V77" s="487" t="str">
        <f t="shared" si="57"/>
        <v>20,19%</v>
      </c>
      <c r="W77" s="185">
        <f t="shared" si="58"/>
        <v>3</v>
      </c>
      <c r="X77" s="186">
        <f t="shared" si="71"/>
        <v>36</v>
      </c>
      <c r="Y77" s="187" t="s">
        <v>48</v>
      </c>
      <c r="Z77" s="501" t="str">
        <f t="shared" si="59"/>
        <v>39,72%</v>
      </c>
      <c r="AA77" s="185">
        <f t="shared" si="48"/>
        <v>4</v>
      </c>
      <c r="AB77" s="184">
        <f t="shared" si="72"/>
        <v>48</v>
      </c>
      <c r="AC77" s="187" t="s">
        <v>74</v>
      </c>
      <c r="AD77" s="501" t="str">
        <f t="shared" si="60"/>
        <v>30,03%</v>
      </c>
      <c r="AE77" s="334">
        <f t="shared" si="48"/>
        <v>5</v>
      </c>
      <c r="AF77" s="184">
        <f t="shared" si="73"/>
        <v>60</v>
      </c>
      <c r="AG77" s="187" t="s">
        <v>45</v>
      </c>
      <c r="AH77" s="478" t="str">
        <f t="shared" si="61"/>
        <v>24,63%</v>
      </c>
      <c r="AI77" s="185">
        <f t="shared" si="48"/>
        <v>5</v>
      </c>
      <c r="AJ77" s="184">
        <f t="shared" si="74"/>
        <v>60</v>
      </c>
      <c r="AK77" s="188" t="s">
        <v>45</v>
      </c>
      <c r="AL77" s="487" t="str">
        <f t="shared" si="62"/>
        <v>20,19%</v>
      </c>
    </row>
    <row r="78" spans="1:38" ht="15.75" thickBot="1">
      <c r="A78" s="362"/>
      <c r="B78" s="363"/>
      <c r="C78" s="363"/>
      <c r="D78" s="363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4"/>
    </row>
    <row r="79" spans="1:38" ht="34.5" thickBot="1">
      <c r="A79" s="374" t="s">
        <v>229</v>
      </c>
      <c r="B79" s="375"/>
      <c r="C79" s="375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6"/>
    </row>
    <row r="80" spans="1:38" s="71" customFormat="1" ht="15.75" thickBot="1">
      <c r="A80" s="371" t="s">
        <v>10</v>
      </c>
      <c r="B80" s="372"/>
      <c r="C80" s="372"/>
      <c r="D80" s="372"/>
      <c r="E80" s="372"/>
      <c r="F80" s="373"/>
      <c r="G80" s="451">
        <v>1550</v>
      </c>
      <c r="H80" s="423"/>
      <c r="I80" s="423"/>
      <c r="J80" s="427"/>
      <c r="K80" s="423">
        <v>2050</v>
      </c>
      <c r="L80" s="423"/>
      <c r="M80" s="424"/>
      <c r="N80" s="321"/>
      <c r="O80" s="426">
        <v>2500</v>
      </c>
      <c r="P80" s="423"/>
      <c r="Q80" s="424"/>
      <c r="R80" s="321"/>
      <c r="S80" s="439">
        <v>3050</v>
      </c>
      <c r="T80" s="438"/>
      <c r="U80" s="479"/>
      <c r="V80" s="322"/>
      <c r="W80" s="400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  <c r="AJ80" s="401"/>
      <c r="AK80" s="401"/>
      <c r="AL80" s="402"/>
    </row>
    <row r="81" spans="1:38" ht="30">
      <c r="A81" s="20" t="s">
        <v>230</v>
      </c>
      <c r="B81" s="5"/>
      <c r="C81" s="5"/>
      <c r="D81" s="5"/>
      <c r="E81" s="33"/>
      <c r="F81" s="389"/>
      <c r="G81" s="45"/>
      <c r="H81" s="69"/>
      <c r="I81" s="36"/>
      <c r="J81" s="46"/>
      <c r="K81" s="41"/>
      <c r="L81" s="36"/>
      <c r="M81" s="36"/>
      <c r="N81" s="36"/>
      <c r="O81" s="36"/>
      <c r="P81" s="36"/>
      <c r="Q81" s="36"/>
      <c r="R81" s="38"/>
      <c r="S81" s="42"/>
      <c r="T81" s="43"/>
      <c r="U81" s="43"/>
      <c r="V81" s="44"/>
      <c r="W81" s="403"/>
      <c r="X81" s="404"/>
      <c r="Y81" s="404"/>
      <c r="Z81" s="404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  <c r="AL81" s="405"/>
    </row>
    <row r="82" spans="1:38">
      <c r="A82" s="260" t="s">
        <v>231</v>
      </c>
      <c r="B82" s="5" t="s">
        <v>232</v>
      </c>
      <c r="C82" s="5">
        <f>(2/60)+(24/60/60)</f>
        <v>0.04</v>
      </c>
      <c r="D82" s="5">
        <v>3</v>
      </c>
      <c r="E82" s="33">
        <f>D82/C82</f>
        <v>75</v>
      </c>
      <c r="F82" s="389"/>
      <c r="G82" s="56">
        <f>ROUNDUP(G$80/$D82,0)</f>
        <v>517</v>
      </c>
      <c r="H82" s="58">
        <f t="shared" ref="H82:H145" si="76">ROUNDUP(G82,0)*$C82</f>
        <v>20.68</v>
      </c>
      <c r="I82" s="59" t="s">
        <v>233</v>
      </c>
      <c r="J82" s="345" t="str">
        <f>TEXT(D82/$G$80,"0,00%")</f>
        <v>0,19%</v>
      </c>
      <c r="K82" s="77">
        <f t="shared" ref="K82:S97" si="77">ROUNDUP(K$80/$D82,0)</f>
        <v>684</v>
      </c>
      <c r="L82" s="31">
        <f t="shared" ref="L82:L109" si="78">ROUNDUP(K82,0)*$C82</f>
        <v>27.36</v>
      </c>
      <c r="M82" s="59" t="s">
        <v>234</v>
      </c>
      <c r="N82" s="345" t="str">
        <f>TEXT(D82/$K$80,"0,00%")</f>
        <v>0,15%</v>
      </c>
      <c r="O82" s="59">
        <f t="shared" si="77"/>
        <v>834</v>
      </c>
      <c r="P82" s="31">
        <f t="shared" ref="P82:P109" si="79">ROUNDUP(O82,0)*$C82</f>
        <v>33.36</v>
      </c>
      <c r="Q82" s="59" t="s">
        <v>235</v>
      </c>
      <c r="R82" s="466" t="str">
        <f>TEXT(D82/$O$80,"0,00%")</f>
        <v>0,12%</v>
      </c>
      <c r="S82" s="56">
        <f t="shared" si="77"/>
        <v>1017</v>
      </c>
      <c r="T82" s="31">
        <f t="shared" ref="T82:T145" si="80">ROUNDUP(S82,0)*$C82</f>
        <v>40.68</v>
      </c>
      <c r="U82" s="59" t="s">
        <v>236</v>
      </c>
      <c r="V82" s="474" t="str">
        <f>TEXT(D82/$S$80,"0,00%")</f>
        <v>0,10%</v>
      </c>
      <c r="W82" s="403"/>
      <c r="X82" s="404"/>
      <c r="Y82" s="404"/>
      <c r="Z82" s="404"/>
      <c r="AA82" s="404"/>
      <c r="AB82" s="404"/>
      <c r="AC82" s="404"/>
      <c r="AD82" s="404"/>
      <c r="AE82" s="404"/>
      <c r="AF82" s="404"/>
      <c r="AG82" s="404"/>
      <c r="AH82" s="404"/>
      <c r="AI82" s="404"/>
      <c r="AJ82" s="404"/>
      <c r="AK82" s="404"/>
      <c r="AL82" s="405"/>
    </row>
    <row r="83" spans="1:38">
      <c r="A83" s="260" t="s">
        <v>58</v>
      </c>
      <c r="B83" s="5" t="s">
        <v>59</v>
      </c>
      <c r="C83" s="3">
        <f>20/60</f>
        <v>0.33333333333333331</v>
      </c>
      <c r="D83" s="5">
        <v>29</v>
      </c>
      <c r="E83" s="33">
        <f t="shared" ref="E83:E86" si="81">D83/C83</f>
        <v>87</v>
      </c>
      <c r="F83" s="389"/>
      <c r="G83" s="56">
        <f t="shared" ref="G83:S109" si="82">ROUNDUP(G$80/$D83,0)</f>
        <v>54</v>
      </c>
      <c r="H83" s="58">
        <f t="shared" si="76"/>
        <v>18</v>
      </c>
      <c r="I83" s="59" t="s">
        <v>237</v>
      </c>
      <c r="J83" s="345" t="str">
        <f t="shared" ref="J83:J109" si="83">TEXT(D83/$G$80,"0,00%")</f>
        <v>1,87%</v>
      </c>
      <c r="K83" s="77">
        <f t="shared" si="77"/>
        <v>71</v>
      </c>
      <c r="L83" s="31">
        <f t="shared" si="78"/>
        <v>23.666666666666664</v>
      </c>
      <c r="M83" s="59" t="s">
        <v>238</v>
      </c>
      <c r="N83" s="345" t="str">
        <f t="shared" ref="N83:N109" si="84">TEXT(D83/$K$80,"0,00%")</f>
        <v>1,41%</v>
      </c>
      <c r="O83" s="59">
        <f t="shared" si="77"/>
        <v>87</v>
      </c>
      <c r="P83" s="31">
        <f t="shared" si="79"/>
        <v>29</v>
      </c>
      <c r="Q83" s="59" t="s">
        <v>239</v>
      </c>
      <c r="R83" s="466" t="str">
        <f t="shared" ref="R83:R109" si="85">TEXT(D83/$O$80,"0,00%")</f>
        <v>1,16%</v>
      </c>
      <c r="S83" s="56">
        <f t="shared" si="77"/>
        <v>106</v>
      </c>
      <c r="T83" s="31">
        <f t="shared" si="80"/>
        <v>35.333333333333329</v>
      </c>
      <c r="U83" s="59" t="s">
        <v>240</v>
      </c>
      <c r="V83" s="474" t="str">
        <f t="shared" ref="V83:V109" si="86">TEXT(D83/$S$80,"0,00%")</f>
        <v>0,95%</v>
      </c>
      <c r="W83" s="403"/>
      <c r="X83" s="404"/>
      <c r="Y83" s="404"/>
      <c r="Z83" s="404"/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404"/>
      <c r="AL83" s="405"/>
    </row>
    <row r="84" spans="1:38" s="92" customFormat="1">
      <c r="A84" s="262" t="s">
        <v>241</v>
      </c>
      <c r="B84" s="87" t="s">
        <v>64</v>
      </c>
      <c r="C84" s="87">
        <f>48/60</f>
        <v>0.8</v>
      </c>
      <c r="D84" s="87">
        <v>71</v>
      </c>
      <c r="E84" s="53">
        <f t="shared" si="81"/>
        <v>88.75</v>
      </c>
      <c r="F84" s="389"/>
      <c r="G84" s="88">
        <f t="shared" si="82"/>
        <v>22</v>
      </c>
      <c r="H84" s="89">
        <f t="shared" si="76"/>
        <v>17.600000000000001</v>
      </c>
      <c r="I84" s="93" t="s">
        <v>242</v>
      </c>
      <c r="J84" s="347" t="str">
        <f t="shared" si="83"/>
        <v>4,58%</v>
      </c>
      <c r="K84" s="125">
        <f t="shared" si="77"/>
        <v>29</v>
      </c>
      <c r="L84" s="91">
        <f t="shared" si="78"/>
        <v>23.200000000000003</v>
      </c>
      <c r="M84" s="93" t="s">
        <v>243</v>
      </c>
      <c r="N84" s="347" t="str">
        <f t="shared" si="84"/>
        <v>3,46%</v>
      </c>
      <c r="O84" s="90">
        <f t="shared" si="77"/>
        <v>36</v>
      </c>
      <c r="P84" s="91">
        <f t="shared" si="79"/>
        <v>28.8</v>
      </c>
      <c r="Q84" s="93" t="s">
        <v>244</v>
      </c>
      <c r="R84" s="467" t="str">
        <f t="shared" si="85"/>
        <v>2,84%</v>
      </c>
      <c r="S84" s="88">
        <f t="shared" si="77"/>
        <v>43</v>
      </c>
      <c r="T84" s="91">
        <f t="shared" si="80"/>
        <v>34.4</v>
      </c>
      <c r="U84" s="93" t="s">
        <v>245</v>
      </c>
      <c r="V84" s="472" t="str">
        <f t="shared" si="86"/>
        <v>2,33%</v>
      </c>
      <c r="W84" s="403"/>
      <c r="X84" s="404"/>
      <c r="Y84" s="404"/>
      <c r="Z84" s="404"/>
      <c r="AA84" s="404"/>
      <c r="AB84" s="404"/>
      <c r="AC84" s="404"/>
      <c r="AD84" s="404"/>
      <c r="AE84" s="404"/>
      <c r="AF84" s="404"/>
      <c r="AG84" s="404"/>
      <c r="AH84" s="404"/>
      <c r="AI84" s="404"/>
      <c r="AJ84" s="404"/>
      <c r="AK84" s="404"/>
      <c r="AL84" s="405"/>
    </row>
    <row r="85" spans="1:38">
      <c r="A85" s="260" t="s">
        <v>246</v>
      </c>
      <c r="B85" s="5" t="s">
        <v>69</v>
      </c>
      <c r="C85" s="3">
        <f>1+(40/60)</f>
        <v>1.6666666666666665</v>
      </c>
      <c r="D85" s="5">
        <v>143</v>
      </c>
      <c r="E85" s="33">
        <f t="shared" si="81"/>
        <v>85.800000000000011</v>
      </c>
      <c r="F85" s="389"/>
      <c r="G85" s="56">
        <f t="shared" si="82"/>
        <v>11</v>
      </c>
      <c r="H85" s="58">
        <f t="shared" si="76"/>
        <v>18.333333333333332</v>
      </c>
      <c r="I85" s="59" t="s">
        <v>247</v>
      </c>
      <c r="J85" s="345" t="str">
        <f t="shared" si="83"/>
        <v>9,23%</v>
      </c>
      <c r="K85" s="77">
        <f t="shared" si="77"/>
        <v>15</v>
      </c>
      <c r="L85" s="31">
        <f t="shared" si="78"/>
        <v>24.999999999999996</v>
      </c>
      <c r="M85" s="59" t="s">
        <v>15</v>
      </c>
      <c r="N85" s="345" t="str">
        <f t="shared" si="84"/>
        <v>6,98%</v>
      </c>
      <c r="O85" s="59">
        <f t="shared" si="77"/>
        <v>18</v>
      </c>
      <c r="P85" s="31">
        <f t="shared" si="79"/>
        <v>29.999999999999996</v>
      </c>
      <c r="Q85" s="59" t="s">
        <v>16</v>
      </c>
      <c r="R85" s="466" t="str">
        <f t="shared" si="85"/>
        <v>5,72%</v>
      </c>
      <c r="S85" s="56">
        <f t="shared" si="77"/>
        <v>22</v>
      </c>
      <c r="T85" s="31">
        <f t="shared" si="80"/>
        <v>36.666666666666664</v>
      </c>
      <c r="U85" s="59" t="s">
        <v>113</v>
      </c>
      <c r="V85" s="474" t="str">
        <f t="shared" si="86"/>
        <v>4,69%</v>
      </c>
      <c r="W85" s="403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5"/>
    </row>
    <row r="86" spans="1:38">
      <c r="A86" s="260" t="s">
        <v>72</v>
      </c>
      <c r="B86" s="5" t="s">
        <v>73</v>
      </c>
      <c r="C86" s="5">
        <v>8</v>
      </c>
      <c r="D86" s="5">
        <v>718</v>
      </c>
      <c r="E86" s="33">
        <f t="shared" si="81"/>
        <v>89.75</v>
      </c>
      <c r="F86" s="389"/>
      <c r="G86" s="56">
        <f t="shared" si="82"/>
        <v>3</v>
      </c>
      <c r="H86" s="58">
        <f t="shared" si="76"/>
        <v>24</v>
      </c>
      <c r="I86" s="59" t="s">
        <v>248</v>
      </c>
      <c r="J86" s="345" t="str">
        <f t="shared" si="83"/>
        <v>46,32%</v>
      </c>
      <c r="K86" s="77">
        <f t="shared" si="77"/>
        <v>3</v>
      </c>
      <c r="L86" s="31">
        <f t="shared" si="78"/>
        <v>24</v>
      </c>
      <c r="M86" s="59" t="s">
        <v>248</v>
      </c>
      <c r="N86" s="345" t="str">
        <f t="shared" si="84"/>
        <v>35,02%</v>
      </c>
      <c r="O86" s="59">
        <f t="shared" si="77"/>
        <v>4</v>
      </c>
      <c r="P86" s="31">
        <f t="shared" si="79"/>
        <v>32</v>
      </c>
      <c r="Q86" s="59" t="s">
        <v>60</v>
      </c>
      <c r="R86" s="466" t="str">
        <f t="shared" si="85"/>
        <v>28,72%</v>
      </c>
      <c r="S86" s="56">
        <f t="shared" si="77"/>
        <v>5</v>
      </c>
      <c r="T86" s="31">
        <f t="shared" si="80"/>
        <v>40</v>
      </c>
      <c r="U86" s="59" t="s">
        <v>21</v>
      </c>
      <c r="V86" s="474" t="str">
        <f t="shared" si="86"/>
        <v>23,54%</v>
      </c>
      <c r="W86" s="403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  <c r="AH86" s="404"/>
      <c r="AI86" s="404"/>
      <c r="AJ86" s="404"/>
      <c r="AK86" s="404"/>
      <c r="AL86" s="405"/>
    </row>
    <row r="87" spans="1:38" ht="30">
      <c r="A87" s="20" t="s">
        <v>249</v>
      </c>
      <c r="B87" s="5"/>
      <c r="C87" s="5"/>
      <c r="D87" s="5"/>
      <c r="E87" s="33"/>
      <c r="F87" s="389"/>
      <c r="G87" s="56"/>
      <c r="H87" s="58"/>
      <c r="I87" s="59"/>
      <c r="J87" s="345"/>
      <c r="K87" s="77"/>
      <c r="L87" s="31"/>
      <c r="M87" s="59"/>
      <c r="N87" s="345"/>
      <c r="O87" s="59"/>
      <c r="P87" s="31"/>
      <c r="Q87" s="59"/>
      <c r="R87" s="466"/>
      <c r="S87" s="56"/>
      <c r="T87" s="31"/>
      <c r="U87" s="59"/>
      <c r="V87" s="474"/>
      <c r="W87" s="403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  <c r="AH87" s="404"/>
      <c r="AI87" s="404"/>
      <c r="AJ87" s="404"/>
      <c r="AK87" s="404"/>
      <c r="AL87" s="405"/>
    </row>
    <row r="88" spans="1:38" s="116" customFormat="1">
      <c r="A88" s="267" t="s">
        <v>250</v>
      </c>
      <c r="B88" s="110" t="s">
        <v>102</v>
      </c>
      <c r="C88" s="110">
        <f>(1/60)+(36/60/60)</f>
        <v>2.6666666666666665E-2</v>
      </c>
      <c r="D88" s="110">
        <v>2</v>
      </c>
      <c r="E88" s="111">
        <f>D88/C88</f>
        <v>75</v>
      </c>
      <c r="F88" s="389"/>
      <c r="G88" s="112">
        <f t="shared" si="82"/>
        <v>775</v>
      </c>
      <c r="H88" s="113">
        <f t="shared" si="76"/>
        <v>20.666666666666664</v>
      </c>
      <c r="I88" s="114" t="s">
        <v>251</v>
      </c>
      <c r="J88" s="345" t="str">
        <f t="shared" si="83"/>
        <v>0,13%</v>
      </c>
      <c r="K88" s="121">
        <f t="shared" si="77"/>
        <v>1025</v>
      </c>
      <c r="L88" s="115">
        <f t="shared" si="78"/>
        <v>27.333333333333332</v>
      </c>
      <c r="M88" s="114" t="s">
        <v>252</v>
      </c>
      <c r="N88" s="345" t="str">
        <f t="shared" si="84"/>
        <v>0,10%</v>
      </c>
      <c r="O88" s="114">
        <f t="shared" si="77"/>
        <v>1250</v>
      </c>
      <c r="P88" s="115">
        <f t="shared" si="79"/>
        <v>33.333333333333329</v>
      </c>
      <c r="Q88" s="114" t="s">
        <v>253</v>
      </c>
      <c r="R88" s="466" t="str">
        <f t="shared" si="85"/>
        <v>0,08%</v>
      </c>
      <c r="S88" s="112">
        <f t="shared" si="77"/>
        <v>1525</v>
      </c>
      <c r="T88" s="115">
        <f t="shared" si="80"/>
        <v>40.666666666666664</v>
      </c>
      <c r="U88" s="114" t="s">
        <v>254</v>
      </c>
      <c r="V88" s="474" t="str">
        <f t="shared" si="86"/>
        <v>0,07%</v>
      </c>
      <c r="W88" s="403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5"/>
    </row>
    <row r="89" spans="1:38">
      <c r="A89" s="260" t="s">
        <v>255</v>
      </c>
      <c r="B89" s="5" t="s">
        <v>170</v>
      </c>
      <c r="C89" s="5">
        <v>2</v>
      </c>
      <c r="D89" s="5">
        <v>179</v>
      </c>
      <c r="E89" s="33">
        <f t="shared" ref="E89:E90" si="87">D89/C89</f>
        <v>89.5</v>
      </c>
      <c r="F89" s="389"/>
      <c r="G89" s="56">
        <f t="shared" si="82"/>
        <v>9</v>
      </c>
      <c r="H89" s="58">
        <f t="shared" si="76"/>
        <v>18</v>
      </c>
      <c r="I89" s="59" t="s">
        <v>237</v>
      </c>
      <c r="J89" s="345" t="str">
        <f t="shared" si="83"/>
        <v>11,55%</v>
      </c>
      <c r="K89" s="77">
        <f t="shared" si="77"/>
        <v>12</v>
      </c>
      <c r="L89" s="31">
        <f t="shared" si="78"/>
        <v>24</v>
      </c>
      <c r="M89" s="59" t="s">
        <v>248</v>
      </c>
      <c r="N89" s="345" t="str">
        <f t="shared" si="84"/>
        <v>8,73%</v>
      </c>
      <c r="O89" s="59">
        <f t="shared" si="77"/>
        <v>14</v>
      </c>
      <c r="P89" s="31">
        <f t="shared" si="79"/>
        <v>28</v>
      </c>
      <c r="Q89" s="59" t="s">
        <v>211</v>
      </c>
      <c r="R89" s="466" t="str">
        <f t="shared" si="85"/>
        <v>7,16%</v>
      </c>
      <c r="S89" s="56">
        <f t="shared" si="77"/>
        <v>18</v>
      </c>
      <c r="T89" s="31">
        <f t="shared" si="80"/>
        <v>36</v>
      </c>
      <c r="U89" s="59" t="s">
        <v>48</v>
      </c>
      <c r="V89" s="474" t="str">
        <f t="shared" si="86"/>
        <v>5,87%</v>
      </c>
      <c r="W89" s="403"/>
      <c r="X89" s="404"/>
      <c r="Y89" s="404"/>
      <c r="Z89" s="404"/>
      <c r="AA89" s="404"/>
      <c r="AB89" s="404"/>
      <c r="AC89" s="404"/>
      <c r="AD89" s="404"/>
      <c r="AE89" s="404"/>
      <c r="AF89" s="404"/>
      <c r="AG89" s="404"/>
      <c r="AH89" s="404"/>
      <c r="AI89" s="404"/>
      <c r="AJ89" s="404"/>
      <c r="AK89" s="404"/>
      <c r="AL89" s="405"/>
    </row>
    <row r="90" spans="1:38">
      <c r="A90" s="260" t="s">
        <v>256</v>
      </c>
      <c r="B90" s="5" t="s">
        <v>257</v>
      </c>
      <c r="C90" s="5">
        <v>6.5</v>
      </c>
      <c r="D90" s="5">
        <v>574</v>
      </c>
      <c r="E90" s="33">
        <f t="shared" si="87"/>
        <v>88.307692307692307</v>
      </c>
      <c r="F90" s="389"/>
      <c r="G90" s="56">
        <f t="shared" si="82"/>
        <v>3</v>
      </c>
      <c r="H90" s="58">
        <f t="shared" si="76"/>
        <v>19.5</v>
      </c>
      <c r="I90" s="59" t="s">
        <v>258</v>
      </c>
      <c r="J90" s="345" t="str">
        <f t="shared" si="83"/>
        <v>37,03%</v>
      </c>
      <c r="K90" s="77">
        <f t="shared" si="77"/>
        <v>4</v>
      </c>
      <c r="L90" s="31">
        <f t="shared" si="78"/>
        <v>26</v>
      </c>
      <c r="M90" s="59" t="s">
        <v>259</v>
      </c>
      <c r="N90" s="345" t="str">
        <f t="shared" si="84"/>
        <v>28,00%</v>
      </c>
      <c r="O90" s="59">
        <f t="shared" si="77"/>
        <v>5</v>
      </c>
      <c r="P90" s="31">
        <f t="shared" si="79"/>
        <v>32.5</v>
      </c>
      <c r="Q90" s="59" t="s">
        <v>260</v>
      </c>
      <c r="R90" s="466" t="str">
        <f t="shared" si="85"/>
        <v>22,96%</v>
      </c>
      <c r="S90" s="56">
        <f t="shared" si="77"/>
        <v>6</v>
      </c>
      <c r="T90" s="31">
        <f t="shared" si="80"/>
        <v>39</v>
      </c>
      <c r="U90" s="59" t="s">
        <v>261</v>
      </c>
      <c r="V90" s="474" t="str">
        <f t="shared" si="86"/>
        <v>18,82%</v>
      </c>
      <c r="W90" s="403"/>
      <c r="X90" s="404"/>
      <c r="Y90" s="404"/>
      <c r="Z90" s="404"/>
      <c r="AA90" s="404"/>
      <c r="AB90" s="404"/>
      <c r="AC90" s="404"/>
      <c r="AD90" s="404"/>
      <c r="AE90" s="404"/>
      <c r="AF90" s="404"/>
      <c r="AG90" s="404"/>
      <c r="AH90" s="404"/>
      <c r="AI90" s="404"/>
      <c r="AJ90" s="404"/>
      <c r="AK90" s="404"/>
      <c r="AL90" s="405"/>
    </row>
    <row r="91" spans="1:38" ht="45">
      <c r="A91" s="20" t="s">
        <v>262</v>
      </c>
      <c r="B91" s="5"/>
      <c r="C91" s="5"/>
      <c r="D91" s="5"/>
      <c r="E91" s="33"/>
      <c r="F91" s="389"/>
      <c r="G91" s="56"/>
      <c r="H91" s="58"/>
      <c r="I91" s="59"/>
      <c r="J91" s="345"/>
      <c r="K91" s="77"/>
      <c r="L91" s="31"/>
      <c r="M91" s="59"/>
      <c r="N91" s="345"/>
      <c r="O91" s="59"/>
      <c r="P91" s="31"/>
      <c r="Q91" s="59"/>
      <c r="R91" s="466"/>
      <c r="S91" s="56"/>
      <c r="T91" s="31"/>
      <c r="U91" s="59"/>
      <c r="V91" s="474"/>
      <c r="W91" s="403"/>
      <c r="X91" s="404"/>
      <c r="Y91" s="404"/>
      <c r="Z91" s="404"/>
      <c r="AA91" s="404"/>
      <c r="AB91" s="404"/>
      <c r="AC91" s="404"/>
      <c r="AD91" s="404"/>
      <c r="AE91" s="404"/>
      <c r="AF91" s="404"/>
      <c r="AG91" s="404"/>
      <c r="AH91" s="404"/>
      <c r="AI91" s="404"/>
      <c r="AJ91" s="404"/>
      <c r="AK91" s="404"/>
      <c r="AL91" s="405"/>
    </row>
    <row r="92" spans="1:38">
      <c r="A92" s="260" t="s">
        <v>263</v>
      </c>
      <c r="B92" s="5" t="s">
        <v>53</v>
      </c>
      <c r="C92" s="3">
        <f>4/60</f>
        <v>6.6666666666666666E-2</v>
      </c>
      <c r="D92" s="5">
        <v>5</v>
      </c>
      <c r="E92" s="33">
        <f>D92/C92</f>
        <v>75</v>
      </c>
      <c r="F92" s="389"/>
      <c r="G92" s="56">
        <f t="shared" si="82"/>
        <v>310</v>
      </c>
      <c r="H92" s="58">
        <f t="shared" si="76"/>
        <v>20.666666666666668</v>
      </c>
      <c r="I92" s="59" t="s">
        <v>251</v>
      </c>
      <c r="J92" s="345" t="str">
        <f t="shared" si="83"/>
        <v>0,32%</v>
      </c>
      <c r="K92" s="77">
        <f t="shared" si="77"/>
        <v>410</v>
      </c>
      <c r="L92" s="31">
        <f t="shared" si="78"/>
        <v>27.333333333333332</v>
      </c>
      <c r="M92" s="59" t="s">
        <v>252</v>
      </c>
      <c r="N92" s="345" t="str">
        <f t="shared" si="84"/>
        <v>0,24%</v>
      </c>
      <c r="O92" s="59">
        <f t="shared" si="77"/>
        <v>500</v>
      </c>
      <c r="P92" s="31">
        <f t="shared" si="79"/>
        <v>33.333333333333336</v>
      </c>
      <c r="Q92" s="59" t="s">
        <v>253</v>
      </c>
      <c r="R92" s="466" t="str">
        <f t="shared" si="85"/>
        <v>0,20%</v>
      </c>
      <c r="S92" s="56">
        <f t="shared" si="77"/>
        <v>610</v>
      </c>
      <c r="T92" s="31">
        <f t="shared" si="80"/>
        <v>40.666666666666664</v>
      </c>
      <c r="U92" s="59" t="s">
        <v>254</v>
      </c>
      <c r="V92" s="474" t="str">
        <f t="shared" si="86"/>
        <v>0,16%</v>
      </c>
      <c r="W92" s="403"/>
      <c r="X92" s="404"/>
      <c r="Y92" s="404"/>
      <c r="Z92" s="404"/>
      <c r="AA92" s="404"/>
      <c r="AB92" s="404"/>
      <c r="AC92" s="404"/>
      <c r="AD92" s="404"/>
      <c r="AE92" s="404"/>
      <c r="AF92" s="404"/>
      <c r="AG92" s="404"/>
      <c r="AH92" s="404"/>
      <c r="AI92" s="404"/>
      <c r="AJ92" s="404"/>
      <c r="AK92" s="404"/>
      <c r="AL92" s="405"/>
    </row>
    <row r="93" spans="1:38" s="92" customFormat="1">
      <c r="A93" s="262" t="s">
        <v>264</v>
      </c>
      <c r="B93" s="87" t="s">
        <v>107</v>
      </c>
      <c r="C93" s="87">
        <f>24/60</f>
        <v>0.4</v>
      </c>
      <c r="D93" s="87">
        <v>35</v>
      </c>
      <c r="E93" s="53">
        <f t="shared" ref="E93:E95" si="88">D93/C93</f>
        <v>87.5</v>
      </c>
      <c r="F93" s="389"/>
      <c r="G93" s="88">
        <f t="shared" si="82"/>
        <v>45</v>
      </c>
      <c r="H93" s="89">
        <f t="shared" si="76"/>
        <v>18</v>
      </c>
      <c r="I93" s="90" t="s">
        <v>237</v>
      </c>
      <c r="J93" s="347" t="str">
        <f t="shared" si="83"/>
        <v>2,26%</v>
      </c>
      <c r="K93" s="125">
        <f t="shared" si="77"/>
        <v>59</v>
      </c>
      <c r="L93" s="91">
        <f t="shared" si="78"/>
        <v>23.6</v>
      </c>
      <c r="M93" s="90" t="s">
        <v>265</v>
      </c>
      <c r="N93" s="347" t="str">
        <f t="shared" si="84"/>
        <v>1,71%</v>
      </c>
      <c r="O93" s="90">
        <f t="shared" si="77"/>
        <v>72</v>
      </c>
      <c r="P93" s="91">
        <f t="shared" si="79"/>
        <v>28.8</v>
      </c>
      <c r="Q93" s="93" t="s">
        <v>244</v>
      </c>
      <c r="R93" s="467" t="str">
        <f t="shared" si="85"/>
        <v>1,40%</v>
      </c>
      <c r="S93" s="88">
        <f t="shared" si="77"/>
        <v>88</v>
      </c>
      <c r="T93" s="91">
        <f t="shared" si="80"/>
        <v>35.200000000000003</v>
      </c>
      <c r="U93" s="90" t="s">
        <v>88</v>
      </c>
      <c r="V93" s="472" t="str">
        <f t="shared" si="86"/>
        <v>1,15%</v>
      </c>
      <c r="W93" s="403"/>
      <c r="X93" s="404"/>
      <c r="Y93" s="404"/>
      <c r="Z93" s="404"/>
      <c r="AA93" s="404"/>
      <c r="AB93" s="404"/>
      <c r="AC93" s="404"/>
      <c r="AD93" s="404"/>
      <c r="AE93" s="404"/>
      <c r="AF93" s="404"/>
      <c r="AG93" s="404"/>
      <c r="AH93" s="404"/>
      <c r="AI93" s="404"/>
      <c r="AJ93" s="404"/>
      <c r="AK93" s="404"/>
      <c r="AL93" s="405"/>
    </row>
    <row r="94" spans="1:38" s="92" customFormat="1">
      <c r="A94" s="262" t="s">
        <v>266</v>
      </c>
      <c r="B94" s="87" t="s">
        <v>151</v>
      </c>
      <c r="C94" s="87">
        <v>6</v>
      </c>
      <c r="D94" s="87">
        <v>574</v>
      </c>
      <c r="E94" s="54">
        <f t="shared" si="88"/>
        <v>95.666666666666671</v>
      </c>
      <c r="F94" s="389"/>
      <c r="G94" s="88">
        <f t="shared" si="82"/>
        <v>3</v>
      </c>
      <c r="H94" s="89">
        <f t="shared" si="76"/>
        <v>18</v>
      </c>
      <c r="I94" s="90" t="s">
        <v>237</v>
      </c>
      <c r="J94" s="347" t="str">
        <f t="shared" si="83"/>
        <v>37,03%</v>
      </c>
      <c r="K94" s="125">
        <f t="shared" si="77"/>
        <v>4</v>
      </c>
      <c r="L94" s="91">
        <f t="shared" si="78"/>
        <v>24</v>
      </c>
      <c r="M94" s="90" t="s">
        <v>248</v>
      </c>
      <c r="N94" s="347" t="str">
        <f t="shared" si="84"/>
        <v>28,00%</v>
      </c>
      <c r="O94" s="90">
        <f t="shared" si="77"/>
        <v>5</v>
      </c>
      <c r="P94" s="91">
        <f t="shared" si="79"/>
        <v>30</v>
      </c>
      <c r="Q94" s="90" t="s">
        <v>16</v>
      </c>
      <c r="R94" s="467" t="str">
        <f t="shared" si="85"/>
        <v>22,96%</v>
      </c>
      <c r="S94" s="88">
        <f t="shared" si="77"/>
        <v>6</v>
      </c>
      <c r="T94" s="91">
        <f t="shared" si="80"/>
        <v>36</v>
      </c>
      <c r="U94" s="90" t="s">
        <v>48</v>
      </c>
      <c r="V94" s="472" t="str">
        <f t="shared" si="86"/>
        <v>18,82%</v>
      </c>
      <c r="W94" s="403"/>
      <c r="X94" s="404"/>
      <c r="Y94" s="404"/>
      <c r="Z94" s="404"/>
      <c r="AA94" s="404"/>
      <c r="AB94" s="404"/>
      <c r="AC94" s="404"/>
      <c r="AD94" s="404"/>
      <c r="AE94" s="404"/>
      <c r="AF94" s="404"/>
      <c r="AG94" s="404"/>
      <c r="AH94" s="404"/>
      <c r="AI94" s="404"/>
      <c r="AJ94" s="404"/>
      <c r="AK94" s="404"/>
      <c r="AL94" s="405"/>
    </row>
    <row r="95" spans="1:38" s="116" customFormat="1">
      <c r="A95" s="267" t="s">
        <v>267</v>
      </c>
      <c r="B95" s="110" t="s">
        <v>248</v>
      </c>
      <c r="C95" s="110">
        <v>24</v>
      </c>
      <c r="D95" s="110">
        <v>1551</v>
      </c>
      <c r="E95" s="111">
        <f t="shared" si="88"/>
        <v>64.625</v>
      </c>
      <c r="F95" s="389"/>
      <c r="G95" s="112">
        <f t="shared" si="82"/>
        <v>1</v>
      </c>
      <c r="H95" s="113">
        <f t="shared" si="76"/>
        <v>24</v>
      </c>
      <c r="I95" s="114" t="s">
        <v>248</v>
      </c>
      <c r="J95" s="345" t="str">
        <f t="shared" si="83"/>
        <v>100,06%</v>
      </c>
      <c r="K95" s="121">
        <f t="shared" si="77"/>
        <v>2</v>
      </c>
      <c r="L95" s="115">
        <f t="shared" si="78"/>
        <v>48</v>
      </c>
      <c r="M95" s="114" t="s">
        <v>74</v>
      </c>
      <c r="N95" s="345" t="str">
        <f t="shared" si="84"/>
        <v>75,66%</v>
      </c>
      <c r="O95" s="114">
        <f t="shared" si="77"/>
        <v>2</v>
      </c>
      <c r="P95" s="115">
        <f t="shared" si="79"/>
        <v>48</v>
      </c>
      <c r="Q95" s="114" t="s">
        <v>74</v>
      </c>
      <c r="R95" s="466" t="str">
        <f t="shared" si="85"/>
        <v>62,04%</v>
      </c>
      <c r="S95" s="112">
        <f t="shared" si="77"/>
        <v>2</v>
      </c>
      <c r="T95" s="115">
        <f t="shared" si="80"/>
        <v>48</v>
      </c>
      <c r="U95" s="114" t="s">
        <v>74</v>
      </c>
      <c r="V95" s="474" t="str">
        <f t="shared" si="86"/>
        <v>50,85%</v>
      </c>
      <c r="W95" s="403"/>
      <c r="X95" s="404"/>
      <c r="Y95" s="404"/>
      <c r="Z95" s="404"/>
      <c r="AA95" s="404"/>
      <c r="AB95" s="404"/>
      <c r="AC95" s="404"/>
      <c r="AD95" s="404"/>
      <c r="AE95" s="404"/>
      <c r="AF95" s="404"/>
      <c r="AG95" s="404"/>
      <c r="AH95" s="404"/>
      <c r="AI95" s="404"/>
      <c r="AJ95" s="404"/>
      <c r="AK95" s="404"/>
      <c r="AL95" s="405"/>
    </row>
    <row r="96" spans="1:38" ht="30">
      <c r="A96" s="20" t="s">
        <v>268</v>
      </c>
      <c r="B96" s="5"/>
      <c r="C96" s="5"/>
      <c r="D96" s="5"/>
      <c r="E96" s="33"/>
      <c r="F96" s="389"/>
      <c r="G96" s="56"/>
      <c r="H96" s="58"/>
      <c r="I96" s="59"/>
      <c r="J96" s="345"/>
      <c r="K96" s="77"/>
      <c r="L96" s="31"/>
      <c r="M96" s="59"/>
      <c r="N96" s="345"/>
      <c r="O96" s="59"/>
      <c r="P96" s="31"/>
      <c r="Q96" s="59"/>
      <c r="R96" s="466"/>
      <c r="S96" s="56"/>
      <c r="T96" s="31"/>
      <c r="U96" s="59"/>
      <c r="V96" s="474"/>
      <c r="W96" s="403"/>
      <c r="X96" s="404"/>
      <c r="Y96" s="404"/>
      <c r="Z96" s="404"/>
      <c r="AA96" s="404"/>
      <c r="AB96" s="404"/>
      <c r="AC96" s="404"/>
      <c r="AD96" s="404"/>
      <c r="AE96" s="404"/>
      <c r="AF96" s="404"/>
      <c r="AG96" s="404"/>
      <c r="AH96" s="404"/>
      <c r="AI96" s="404"/>
      <c r="AJ96" s="404"/>
      <c r="AK96" s="404"/>
      <c r="AL96" s="405"/>
    </row>
    <row r="97" spans="1:38">
      <c r="A97" s="260" t="s">
        <v>269</v>
      </c>
      <c r="B97" s="5" t="s">
        <v>232</v>
      </c>
      <c r="C97" s="5">
        <f>(2/60)+(24/60/60)</f>
        <v>0.04</v>
      </c>
      <c r="D97" s="5">
        <v>3</v>
      </c>
      <c r="E97" s="33">
        <f>D97/C97</f>
        <v>75</v>
      </c>
      <c r="F97" s="389"/>
      <c r="G97" s="56">
        <f t="shared" si="82"/>
        <v>517</v>
      </c>
      <c r="H97" s="58">
        <f t="shared" si="76"/>
        <v>20.68</v>
      </c>
      <c r="I97" s="59" t="s">
        <v>233</v>
      </c>
      <c r="J97" s="345" t="str">
        <f t="shared" si="83"/>
        <v>0,19%</v>
      </c>
      <c r="K97" s="77">
        <f t="shared" si="77"/>
        <v>684</v>
      </c>
      <c r="L97" s="31">
        <f t="shared" si="78"/>
        <v>27.36</v>
      </c>
      <c r="M97" s="59" t="s">
        <v>234</v>
      </c>
      <c r="N97" s="345" t="str">
        <f t="shared" si="84"/>
        <v>0,15%</v>
      </c>
      <c r="O97" s="59">
        <f t="shared" si="77"/>
        <v>834</v>
      </c>
      <c r="P97" s="31">
        <f t="shared" si="79"/>
        <v>33.36</v>
      </c>
      <c r="Q97" s="59" t="s">
        <v>235</v>
      </c>
      <c r="R97" s="466" t="str">
        <f t="shared" si="85"/>
        <v>0,12%</v>
      </c>
      <c r="S97" s="56">
        <f t="shared" si="77"/>
        <v>1017</v>
      </c>
      <c r="T97" s="31">
        <f t="shared" si="80"/>
        <v>40.68</v>
      </c>
      <c r="U97" s="59" t="s">
        <v>236</v>
      </c>
      <c r="V97" s="474" t="str">
        <f t="shared" si="86"/>
        <v>0,10%</v>
      </c>
      <c r="W97" s="403"/>
      <c r="X97" s="404"/>
      <c r="Y97" s="404"/>
      <c r="Z97" s="404"/>
      <c r="AA97" s="404"/>
      <c r="AB97" s="404"/>
      <c r="AC97" s="404"/>
      <c r="AD97" s="404"/>
      <c r="AE97" s="404"/>
      <c r="AF97" s="404"/>
      <c r="AG97" s="404"/>
      <c r="AH97" s="404"/>
      <c r="AI97" s="404"/>
      <c r="AJ97" s="404"/>
      <c r="AK97" s="404"/>
      <c r="AL97" s="405"/>
    </row>
    <row r="98" spans="1:38">
      <c r="A98" s="260" t="s">
        <v>270</v>
      </c>
      <c r="B98" s="5" t="s">
        <v>271</v>
      </c>
      <c r="C98" s="5">
        <f>(7/60)+(12/60/60)</f>
        <v>0.12</v>
      </c>
      <c r="D98" s="5">
        <v>10</v>
      </c>
      <c r="E98" s="33">
        <f t="shared" ref="E98:E100" si="89">D98/C98</f>
        <v>83.333333333333343</v>
      </c>
      <c r="F98" s="389"/>
      <c r="G98" s="56">
        <f t="shared" si="82"/>
        <v>155</v>
      </c>
      <c r="H98" s="58">
        <f t="shared" si="76"/>
        <v>18.599999999999998</v>
      </c>
      <c r="I98" s="59" t="s">
        <v>272</v>
      </c>
      <c r="J98" s="345" t="str">
        <f t="shared" si="83"/>
        <v>0,65%</v>
      </c>
      <c r="K98" s="77">
        <f t="shared" si="82"/>
        <v>205</v>
      </c>
      <c r="L98" s="31">
        <f t="shared" si="78"/>
        <v>24.599999999999998</v>
      </c>
      <c r="M98" s="59" t="s">
        <v>273</v>
      </c>
      <c r="N98" s="345" t="str">
        <f t="shared" si="84"/>
        <v>0,49%</v>
      </c>
      <c r="O98" s="59">
        <f t="shared" si="82"/>
        <v>250</v>
      </c>
      <c r="P98" s="31">
        <f t="shared" si="79"/>
        <v>30</v>
      </c>
      <c r="Q98" s="59" t="s">
        <v>16</v>
      </c>
      <c r="R98" s="466" t="str">
        <f t="shared" si="85"/>
        <v>0,40%</v>
      </c>
      <c r="S98" s="56">
        <f t="shared" si="82"/>
        <v>305</v>
      </c>
      <c r="T98" s="31">
        <f t="shared" si="80"/>
        <v>36.6</v>
      </c>
      <c r="U98" s="59" t="s">
        <v>274</v>
      </c>
      <c r="V98" s="474" t="str">
        <f t="shared" si="86"/>
        <v>0,33%</v>
      </c>
      <c r="W98" s="403"/>
      <c r="X98" s="404"/>
      <c r="Y98" s="404"/>
      <c r="Z98" s="404"/>
      <c r="AA98" s="404"/>
      <c r="AB98" s="404"/>
      <c r="AC98" s="404"/>
      <c r="AD98" s="404"/>
      <c r="AE98" s="404"/>
      <c r="AF98" s="404"/>
      <c r="AG98" s="404"/>
      <c r="AH98" s="404"/>
      <c r="AI98" s="404"/>
      <c r="AJ98" s="404"/>
      <c r="AK98" s="404"/>
      <c r="AL98" s="405"/>
    </row>
    <row r="99" spans="1:38">
      <c r="A99" s="260" t="s">
        <v>275</v>
      </c>
      <c r="B99" s="5" t="s">
        <v>79</v>
      </c>
      <c r="C99" s="5">
        <v>4</v>
      </c>
      <c r="D99" s="5">
        <v>359</v>
      </c>
      <c r="E99" s="33">
        <f t="shared" si="89"/>
        <v>89.75</v>
      </c>
      <c r="F99" s="389"/>
      <c r="G99" s="56">
        <f t="shared" si="82"/>
        <v>5</v>
      </c>
      <c r="H99" s="58">
        <f t="shared" si="76"/>
        <v>20</v>
      </c>
      <c r="I99" s="59" t="s">
        <v>20</v>
      </c>
      <c r="J99" s="345" t="str">
        <f t="shared" si="83"/>
        <v>23,16%</v>
      </c>
      <c r="K99" s="77">
        <f t="shared" si="82"/>
        <v>6</v>
      </c>
      <c r="L99" s="31">
        <f t="shared" si="78"/>
        <v>24</v>
      </c>
      <c r="M99" s="59" t="s">
        <v>248</v>
      </c>
      <c r="N99" s="345" t="str">
        <f t="shared" si="84"/>
        <v>17,51%</v>
      </c>
      <c r="O99" s="59">
        <f t="shared" si="82"/>
        <v>7</v>
      </c>
      <c r="P99" s="31">
        <f t="shared" si="79"/>
        <v>28</v>
      </c>
      <c r="Q99" s="59" t="s">
        <v>211</v>
      </c>
      <c r="R99" s="466" t="str">
        <f t="shared" si="85"/>
        <v>14,36%</v>
      </c>
      <c r="S99" s="56">
        <f t="shared" si="82"/>
        <v>9</v>
      </c>
      <c r="T99" s="31">
        <f t="shared" si="80"/>
        <v>36</v>
      </c>
      <c r="U99" s="59" t="s">
        <v>48</v>
      </c>
      <c r="V99" s="474" t="str">
        <f t="shared" si="86"/>
        <v>11,77%</v>
      </c>
      <c r="W99" s="403"/>
      <c r="X99" s="404"/>
      <c r="Y99" s="404"/>
      <c r="Z99" s="404"/>
      <c r="AA99" s="404"/>
      <c r="AB99" s="404"/>
      <c r="AC99" s="404"/>
      <c r="AD99" s="404"/>
      <c r="AE99" s="404"/>
      <c r="AF99" s="404"/>
      <c r="AG99" s="404"/>
      <c r="AH99" s="404"/>
      <c r="AI99" s="404"/>
      <c r="AJ99" s="404"/>
      <c r="AK99" s="404"/>
      <c r="AL99" s="405"/>
    </row>
    <row r="100" spans="1:38">
      <c r="A100" s="260" t="s">
        <v>276</v>
      </c>
      <c r="B100" s="5" t="s">
        <v>14</v>
      </c>
      <c r="C100" s="5">
        <v>5</v>
      </c>
      <c r="D100" s="5">
        <v>431</v>
      </c>
      <c r="E100" s="33">
        <f t="shared" si="89"/>
        <v>86.2</v>
      </c>
      <c r="F100" s="389"/>
      <c r="G100" s="56">
        <f t="shared" si="82"/>
        <v>4</v>
      </c>
      <c r="H100" s="58">
        <f t="shared" si="76"/>
        <v>20</v>
      </c>
      <c r="I100" s="59" t="s">
        <v>20</v>
      </c>
      <c r="J100" s="345" t="str">
        <f t="shared" si="83"/>
        <v>27,81%</v>
      </c>
      <c r="K100" s="77">
        <f t="shared" si="82"/>
        <v>5</v>
      </c>
      <c r="L100" s="31">
        <f t="shared" si="78"/>
        <v>25</v>
      </c>
      <c r="M100" s="59" t="s">
        <v>15</v>
      </c>
      <c r="N100" s="345" t="str">
        <f t="shared" si="84"/>
        <v>21,02%</v>
      </c>
      <c r="O100" s="59">
        <f t="shared" si="82"/>
        <v>6</v>
      </c>
      <c r="P100" s="31">
        <f t="shared" si="79"/>
        <v>30</v>
      </c>
      <c r="Q100" s="59" t="s">
        <v>16</v>
      </c>
      <c r="R100" s="466" t="str">
        <f t="shared" si="85"/>
        <v>17,24%</v>
      </c>
      <c r="S100" s="56">
        <f t="shared" si="82"/>
        <v>8</v>
      </c>
      <c r="T100" s="31">
        <f t="shared" si="80"/>
        <v>40</v>
      </c>
      <c r="U100" s="59" t="s">
        <v>21</v>
      </c>
      <c r="V100" s="474" t="str">
        <f t="shared" si="86"/>
        <v>14,13%</v>
      </c>
      <c r="W100" s="403"/>
      <c r="X100" s="404"/>
      <c r="Y100" s="404"/>
      <c r="Z100" s="404"/>
      <c r="AA100" s="404"/>
      <c r="AB100" s="404"/>
      <c r="AC100" s="404"/>
      <c r="AD100" s="404"/>
      <c r="AE100" s="404"/>
      <c r="AF100" s="404"/>
      <c r="AG100" s="404"/>
      <c r="AH100" s="404"/>
      <c r="AI100" s="404"/>
      <c r="AJ100" s="404"/>
      <c r="AK100" s="404"/>
      <c r="AL100" s="405"/>
    </row>
    <row r="101" spans="1:38">
      <c r="A101" s="20" t="s">
        <v>277</v>
      </c>
      <c r="B101" s="5"/>
      <c r="C101" s="5"/>
      <c r="D101" s="5"/>
      <c r="E101" s="33"/>
      <c r="F101" s="389"/>
      <c r="G101" s="56"/>
      <c r="H101" s="58"/>
      <c r="I101" s="59"/>
      <c r="J101" s="345"/>
      <c r="K101" s="77"/>
      <c r="L101" s="31"/>
      <c r="M101" s="59" t="s">
        <v>278</v>
      </c>
      <c r="N101" s="345" t="str">
        <f t="shared" si="84"/>
        <v>0,00%</v>
      </c>
      <c r="O101" s="59"/>
      <c r="P101" s="31"/>
      <c r="Q101" s="59"/>
      <c r="R101" s="466" t="str">
        <f t="shared" si="85"/>
        <v>0,00%</v>
      </c>
      <c r="S101" s="56"/>
      <c r="T101" s="31"/>
      <c r="U101" s="59"/>
      <c r="V101" s="474" t="str">
        <f t="shared" si="86"/>
        <v>0,00%</v>
      </c>
      <c r="W101" s="403"/>
      <c r="X101" s="404"/>
      <c r="Y101" s="404"/>
      <c r="Z101" s="404"/>
      <c r="AA101" s="404"/>
      <c r="AB101" s="404"/>
      <c r="AC101" s="404"/>
      <c r="AD101" s="404"/>
      <c r="AE101" s="404"/>
      <c r="AF101" s="404"/>
      <c r="AG101" s="404"/>
      <c r="AH101" s="404"/>
      <c r="AI101" s="404"/>
      <c r="AJ101" s="404"/>
      <c r="AK101" s="404"/>
      <c r="AL101" s="405"/>
    </row>
    <row r="102" spans="1:38" s="14" customFormat="1">
      <c r="A102" s="259" t="s">
        <v>279</v>
      </c>
      <c r="B102" s="9" t="s">
        <v>280</v>
      </c>
      <c r="C102" s="9">
        <f>3/60</f>
        <v>0.05</v>
      </c>
      <c r="D102" s="9">
        <v>3</v>
      </c>
      <c r="E102" s="27">
        <f>D102/C102</f>
        <v>60</v>
      </c>
      <c r="F102" s="389"/>
      <c r="G102" s="100">
        <f t="shared" si="82"/>
        <v>517</v>
      </c>
      <c r="H102" s="106">
        <f t="shared" si="76"/>
        <v>25.85</v>
      </c>
      <c r="I102" s="102" t="s">
        <v>281</v>
      </c>
      <c r="J102" s="343" t="str">
        <f t="shared" si="83"/>
        <v>0,19%</v>
      </c>
      <c r="K102" s="123">
        <f t="shared" si="82"/>
        <v>684</v>
      </c>
      <c r="L102" s="103">
        <f t="shared" si="78"/>
        <v>34.200000000000003</v>
      </c>
      <c r="M102" s="102" t="s">
        <v>282</v>
      </c>
      <c r="N102" s="343" t="str">
        <f t="shared" si="84"/>
        <v>0,15%</v>
      </c>
      <c r="O102" s="102">
        <f t="shared" si="82"/>
        <v>834</v>
      </c>
      <c r="P102" s="103">
        <f t="shared" si="79"/>
        <v>41.7</v>
      </c>
      <c r="Q102" s="102" t="s">
        <v>283</v>
      </c>
      <c r="R102" s="468" t="str">
        <f t="shared" si="85"/>
        <v>0,12%</v>
      </c>
      <c r="S102" s="100">
        <f t="shared" si="82"/>
        <v>1017</v>
      </c>
      <c r="T102" s="103">
        <f t="shared" si="80"/>
        <v>50.85</v>
      </c>
      <c r="U102" s="102" t="s">
        <v>284</v>
      </c>
      <c r="V102" s="473" t="str">
        <f t="shared" si="86"/>
        <v>0,10%</v>
      </c>
      <c r="W102" s="403"/>
      <c r="X102" s="404"/>
      <c r="Y102" s="404"/>
      <c r="Z102" s="404"/>
      <c r="AA102" s="404"/>
      <c r="AB102" s="404"/>
      <c r="AC102" s="404"/>
      <c r="AD102" s="404"/>
      <c r="AE102" s="404"/>
      <c r="AF102" s="404"/>
      <c r="AG102" s="404"/>
      <c r="AH102" s="404"/>
      <c r="AI102" s="404"/>
      <c r="AJ102" s="404"/>
      <c r="AK102" s="404"/>
      <c r="AL102" s="405"/>
    </row>
    <row r="103" spans="1:38">
      <c r="A103" s="260" t="s">
        <v>285</v>
      </c>
      <c r="B103" s="5" t="s">
        <v>286</v>
      </c>
      <c r="C103" s="5">
        <f>45/60</f>
        <v>0.75</v>
      </c>
      <c r="D103" s="5">
        <v>53</v>
      </c>
      <c r="E103" s="33">
        <f t="shared" ref="E103:E104" si="90">D103/C103</f>
        <v>70.666666666666671</v>
      </c>
      <c r="F103" s="389"/>
      <c r="G103" s="56">
        <f t="shared" si="82"/>
        <v>30</v>
      </c>
      <c r="H103" s="58">
        <f t="shared" si="76"/>
        <v>22.5</v>
      </c>
      <c r="I103" s="59" t="s">
        <v>287</v>
      </c>
      <c r="J103" s="345" t="str">
        <f t="shared" si="83"/>
        <v>3,42%</v>
      </c>
      <c r="K103" s="77">
        <f t="shared" si="82"/>
        <v>39</v>
      </c>
      <c r="L103" s="31">
        <f t="shared" si="78"/>
        <v>29.25</v>
      </c>
      <c r="M103" s="59" t="s">
        <v>288</v>
      </c>
      <c r="N103" s="345" t="str">
        <f t="shared" si="84"/>
        <v>2,59%</v>
      </c>
      <c r="O103" s="59">
        <f t="shared" si="82"/>
        <v>48</v>
      </c>
      <c r="P103" s="31">
        <f t="shared" si="79"/>
        <v>36</v>
      </c>
      <c r="Q103" s="59" t="s">
        <v>48</v>
      </c>
      <c r="R103" s="466" t="str">
        <f t="shared" si="85"/>
        <v>2,12%</v>
      </c>
      <c r="S103" s="56">
        <f t="shared" si="82"/>
        <v>58</v>
      </c>
      <c r="T103" s="31">
        <f t="shared" si="80"/>
        <v>43.5</v>
      </c>
      <c r="U103" s="59" t="s">
        <v>217</v>
      </c>
      <c r="V103" s="474" t="str">
        <f t="shared" si="86"/>
        <v>1,74%</v>
      </c>
      <c r="W103" s="403"/>
      <c r="X103" s="404"/>
      <c r="Y103" s="404"/>
      <c r="Z103" s="404"/>
      <c r="AA103" s="404"/>
      <c r="AB103" s="404"/>
      <c r="AC103" s="404"/>
      <c r="AD103" s="404"/>
      <c r="AE103" s="404"/>
      <c r="AF103" s="404"/>
      <c r="AG103" s="404"/>
      <c r="AH103" s="404"/>
      <c r="AI103" s="404"/>
      <c r="AJ103" s="404"/>
      <c r="AK103" s="404"/>
      <c r="AL103" s="405"/>
    </row>
    <row r="104" spans="1:38">
      <c r="A104" s="260" t="s">
        <v>289</v>
      </c>
      <c r="B104" s="5" t="s">
        <v>79</v>
      </c>
      <c r="C104" s="5">
        <v>4</v>
      </c>
      <c r="D104" s="5">
        <v>287</v>
      </c>
      <c r="E104" s="33">
        <f t="shared" si="90"/>
        <v>71.75</v>
      </c>
      <c r="F104" s="389"/>
      <c r="G104" s="56">
        <f t="shared" si="82"/>
        <v>6</v>
      </c>
      <c r="H104" s="58">
        <f t="shared" si="76"/>
        <v>24</v>
      </c>
      <c r="I104" s="59" t="s">
        <v>248</v>
      </c>
      <c r="J104" s="345" t="str">
        <f t="shared" si="83"/>
        <v>18,52%</v>
      </c>
      <c r="K104" s="77">
        <f t="shared" si="82"/>
        <v>8</v>
      </c>
      <c r="L104" s="31">
        <f t="shared" si="78"/>
        <v>32</v>
      </c>
      <c r="M104" s="59" t="s">
        <v>60</v>
      </c>
      <c r="N104" s="345" t="str">
        <f t="shared" si="84"/>
        <v>14,00%</v>
      </c>
      <c r="O104" s="59">
        <f t="shared" si="82"/>
        <v>9</v>
      </c>
      <c r="P104" s="31">
        <f t="shared" si="79"/>
        <v>36</v>
      </c>
      <c r="Q104" s="59" t="s">
        <v>48</v>
      </c>
      <c r="R104" s="466" t="str">
        <f t="shared" si="85"/>
        <v>11,48%</v>
      </c>
      <c r="S104" s="56">
        <f t="shared" si="82"/>
        <v>11</v>
      </c>
      <c r="T104" s="31">
        <f t="shared" si="80"/>
        <v>44</v>
      </c>
      <c r="U104" s="59" t="s">
        <v>290</v>
      </c>
      <c r="V104" s="474" t="str">
        <f t="shared" si="86"/>
        <v>9,41%</v>
      </c>
      <c r="W104" s="403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4"/>
      <c r="AL104" s="405"/>
    </row>
    <row r="105" spans="1:38" ht="30">
      <c r="A105" s="182" t="s">
        <v>291</v>
      </c>
      <c r="B105" s="5"/>
      <c r="C105" s="5"/>
      <c r="D105" s="5"/>
      <c r="E105" s="33"/>
      <c r="F105" s="389"/>
      <c r="G105" s="56"/>
      <c r="H105" s="58"/>
      <c r="I105" s="59"/>
      <c r="J105" s="345"/>
      <c r="K105" s="77"/>
      <c r="L105" s="31"/>
      <c r="M105" s="59"/>
      <c r="N105" s="345"/>
      <c r="O105" s="59"/>
      <c r="P105" s="31"/>
      <c r="Q105" s="59"/>
      <c r="R105" s="466"/>
      <c r="S105" s="56"/>
      <c r="T105" s="31"/>
      <c r="U105" s="59"/>
      <c r="V105" s="474"/>
      <c r="W105" s="403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5"/>
    </row>
    <row r="106" spans="1:38" s="508" customFormat="1">
      <c r="A106" s="276" t="s">
        <v>292</v>
      </c>
      <c r="B106" s="233" t="s">
        <v>293</v>
      </c>
      <c r="C106" s="233">
        <f>50/60</f>
        <v>0.83333333333333337</v>
      </c>
      <c r="D106" s="233">
        <v>59</v>
      </c>
      <c r="E106" s="170">
        <f>D106/C106</f>
        <v>70.8</v>
      </c>
      <c r="F106" s="389"/>
      <c r="G106" s="171">
        <f t="shared" si="82"/>
        <v>27</v>
      </c>
      <c r="H106" s="172">
        <f t="shared" si="76"/>
        <v>22.5</v>
      </c>
      <c r="I106" s="173" t="s">
        <v>287</v>
      </c>
      <c r="J106" s="348" t="str">
        <f t="shared" si="83"/>
        <v>3,81%</v>
      </c>
      <c r="K106" s="190">
        <f t="shared" si="82"/>
        <v>35</v>
      </c>
      <c r="L106" s="170">
        <f t="shared" si="78"/>
        <v>29.166666666666668</v>
      </c>
      <c r="M106" s="173" t="s">
        <v>294</v>
      </c>
      <c r="N106" s="348" t="str">
        <f t="shared" si="84"/>
        <v>2,88%</v>
      </c>
      <c r="O106" s="173">
        <f t="shared" si="82"/>
        <v>43</v>
      </c>
      <c r="P106" s="170">
        <f t="shared" si="79"/>
        <v>35.833333333333336</v>
      </c>
      <c r="Q106" s="173" t="s">
        <v>295</v>
      </c>
      <c r="R106" s="477" t="str">
        <f t="shared" si="85"/>
        <v>2,36%</v>
      </c>
      <c r="S106" s="171">
        <f t="shared" si="82"/>
        <v>52</v>
      </c>
      <c r="T106" s="170">
        <f t="shared" si="80"/>
        <v>43.333333333333336</v>
      </c>
      <c r="U106" s="173" t="s">
        <v>296</v>
      </c>
      <c r="V106" s="483" t="str">
        <f t="shared" si="86"/>
        <v>1,93%</v>
      </c>
      <c r="W106" s="403"/>
      <c r="X106" s="404"/>
      <c r="Y106" s="404"/>
      <c r="Z106" s="404"/>
      <c r="AA106" s="404"/>
      <c r="AB106" s="404"/>
      <c r="AC106" s="404"/>
      <c r="AD106" s="404"/>
      <c r="AE106" s="404"/>
      <c r="AF106" s="404"/>
      <c r="AG106" s="404"/>
      <c r="AH106" s="404"/>
      <c r="AI106" s="404"/>
      <c r="AJ106" s="404"/>
      <c r="AK106" s="404"/>
      <c r="AL106" s="405"/>
    </row>
    <row r="107" spans="1:38" s="508" customFormat="1">
      <c r="A107" s="276" t="s">
        <v>297</v>
      </c>
      <c r="B107" s="233" t="s">
        <v>221</v>
      </c>
      <c r="C107" s="233">
        <v>1</v>
      </c>
      <c r="D107" s="233">
        <v>71</v>
      </c>
      <c r="E107" s="170">
        <f t="shared" ref="E107:E109" si="91">D107/C107</f>
        <v>71</v>
      </c>
      <c r="F107" s="389"/>
      <c r="G107" s="171">
        <f t="shared" si="82"/>
        <v>22</v>
      </c>
      <c r="H107" s="172">
        <f t="shared" si="76"/>
        <v>22</v>
      </c>
      <c r="I107" s="173" t="s">
        <v>32</v>
      </c>
      <c r="J107" s="348" t="str">
        <f t="shared" si="83"/>
        <v>4,58%</v>
      </c>
      <c r="K107" s="190">
        <f t="shared" si="82"/>
        <v>29</v>
      </c>
      <c r="L107" s="170">
        <f t="shared" si="78"/>
        <v>29</v>
      </c>
      <c r="M107" s="173" t="s">
        <v>239</v>
      </c>
      <c r="N107" s="348" t="str">
        <f t="shared" si="84"/>
        <v>3,46%</v>
      </c>
      <c r="O107" s="173">
        <f t="shared" si="82"/>
        <v>36</v>
      </c>
      <c r="P107" s="170">
        <f t="shared" si="79"/>
        <v>36</v>
      </c>
      <c r="Q107" s="173" t="s">
        <v>48</v>
      </c>
      <c r="R107" s="477" t="str">
        <f t="shared" si="85"/>
        <v>2,84%</v>
      </c>
      <c r="S107" s="171">
        <f t="shared" si="82"/>
        <v>43</v>
      </c>
      <c r="T107" s="170">
        <f t="shared" si="80"/>
        <v>43</v>
      </c>
      <c r="U107" s="173" t="s">
        <v>298</v>
      </c>
      <c r="V107" s="483" t="str">
        <f t="shared" si="86"/>
        <v>2,33%</v>
      </c>
      <c r="W107" s="403"/>
      <c r="X107" s="404"/>
      <c r="Y107" s="404"/>
      <c r="Z107" s="404"/>
      <c r="AA107" s="404"/>
      <c r="AB107" s="404"/>
      <c r="AC107" s="404"/>
      <c r="AD107" s="404"/>
      <c r="AE107" s="404"/>
      <c r="AF107" s="404"/>
      <c r="AG107" s="404"/>
      <c r="AH107" s="404"/>
      <c r="AI107" s="404"/>
      <c r="AJ107" s="404"/>
      <c r="AK107" s="404"/>
      <c r="AL107" s="405"/>
    </row>
    <row r="108" spans="1:38" s="508" customFormat="1">
      <c r="A108" s="276" t="s">
        <v>299</v>
      </c>
      <c r="B108" s="233" t="s">
        <v>170</v>
      </c>
      <c r="C108" s="233">
        <v>2</v>
      </c>
      <c r="D108" s="233">
        <v>143</v>
      </c>
      <c r="E108" s="170">
        <f t="shared" si="91"/>
        <v>71.5</v>
      </c>
      <c r="F108" s="389"/>
      <c r="G108" s="171">
        <f t="shared" si="82"/>
        <v>11</v>
      </c>
      <c r="H108" s="172">
        <f t="shared" si="76"/>
        <v>22</v>
      </c>
      <c r="I108" s="173" t="s">
        <v>32</v>
      </c>
      <c r="J108" s="348" t="str">
        <f t="shared" si="83"/>
        <v>9,23%</v>
      </c>
      <c r="K108" s="190">
        <f t="shared" si="82"/>
        <v>15</v>
      </c>
      <c r="L108" s="170">
        <f t="shared" si="78"/>
        <v>30</v>
      </c>
      <c r="M108" s="173" t="s">
        <v>16</v>
      </c>
      <c r="N108" s="348" t="str">
        <f t="shared" si="84"/>
        <v>6,98%</v>
      </c>
      <c r="O108" s="173">
        <f t="shared" si="82"/>
        <v>18</v>
      </c>
      <c r="P108" s="170">
        <f t="shared" si="79"/>
        <v>36</v>
      </c>
      <c r="Q108" s="173" t="s">
        <v>48</v>
      </c>
      <c r="R108" s="477" t="str">
        <f t="shared" si="85"/>
        <v>5,72%</v>
      </c>
      <c r="S108" s="171">
        <f t="shared" si="82"/>
        <v>22</v>
      </c>
      <c r="T108" s="170">
        <f t="shared" si="80"/>
        <v>44</v>
      </c>
      <c r="U108" s="173" t="s">
        <v>290</v>
      </c>
      <c r="V108" s="483" t="str">
        <f t="shared" si="86"/>
        <v>4,69%</v>
      </c>
      <c r="W108" s="403"/>
      <c r="X108" s="404"/>
      <c r="Y108" s="404"/>
      <c r="Z108" s="404"/>
      <c r="AA108" s="404"/>
      <c r="AB108" s="404"/>
      <c r="AC108" s="404"/>
      <c r="AD108" s="404"/>
      <c r="AE108" s="404"/>
      <c r="AF108" s="404"/>
      <c r="AG108" s="404"/>
      <c r="AH108" s="404"/>
      <c r="AI108" s="404"/>
      <c r="AJ108" s="404"/>
      <c r="AK108" s="404"/>
      <c r="AL108" s="405"/>
    </row>
    <row r="109" spans="1:38" s="508" customFormat="1" ht="15.75" thickBot="1">
      <c r="A109" s="506" t="s">
        <v>300</v>
      </c>
      <c r="B109" s="507" t="s">
        <v>79</v>
      </c>
      <c r="C109" s="507">
        <v>4</v>
      </c>
      <c r="D109" s="507">
        <v>287</v>
      </c>
      <c r="E109" s="189">
        <f t="shared" si="91"/>
        <v>71.75</v>
      </c>
      <c r="F109" s="390"/>
      <c r="G109" s="243">
        <f t="shared" si="82"/>
        <v>6</v>
      </c>
      <c r="H109" s="193">
        <f t="shared" si="76"/>
        <v>24</v>
      </c>
      <c r="I109" s="194" t="s">
        <v>248</v>
      </c>
      <c r="J109" s="348" t="str">
        <f t="shared" si="83"/>
        <v>18,52%</v>
      </c>
      <c r="K109" s="192">
        <f t="shared" si="82"/>
        <v>8</v>
      </c>
      <c r="L109" s="195">
        <f t="shared" si="78"/>
        <v>32</v>
      </c>
      <c r="M109" s="194" t="s">
        <v>60</v>
      </c>
      <c r="N109" s="348" t="str">
        <f t="shared" si="84"/>
        <v>14,00%</v>
      </c>
      <c r="O109" s="194">
        <f t="shared" si="82"/>
        <v>9</v>
      </c>
      <c r="P109" s="195">
        <f t="shared" si="79"/>
        <v>36</v>
      </c>
      <c r="Q109" s="194" t="s">
        <v>48</v>
      </c>
      <c r="R109" s="477" t="str">
        <f t="shared" si="85"/>
        <v>11,48%</v>
      </c>
      <c r="S109" s="243">
        <f t="shared" si="82"/>
        <v>11</v>
      </c>
      <c r="T109" s="195">
        <f t="shared" si="80"/>
        <v>44</v>
      </c>
      <c r="U109" s="194" t="s">
        <v>290</v>
      </c>
      <c r="V109" s="509" t="str">
        <f t="shared" si="86"/>
        <v>9,41%</v>
      </c>
      <c r="W109" s="403"/>
      <c r="X109" s="404"/>
      <c r="Y109" s="404"/>
      <c r="Z109" s="404"/>
      <c r="AA109" s="404"/>
      <c r="AB109" s="404"/>
      <c r="AC109" s="404"/>
      <c r="AD109" s="404"/>
      <c r="AE109" s="404"/>
      <c r="AF109" s="404"/>
      <c r="AG109" s="404"/>
      <c r="AH109" s="404"/>
      <c r="AI109" s="404"/>
      <c r="AJ109" s="404"/>
      <c r="AK109" s="404"/>
      <c r="AL109" s="405"/>
    </row>
    <row r="110" spans="1:38" s="75" customFormat="1" ht="15.75" thickBot="1">
      <c r="A110" s="356" t="s">
        <v>35</v>
      </c>
      <c r="B110" s="357"/>
      <c r="C110" s="357"/>
      <c r="D110" s="357"/>
      <c r="E110" s="357"/>
      <c r="F110" s="358"/>
      <c r="G110" s="452">
        <v>2170</v>
      </c>
      <c r="H110" s="408"/>
      <c r="I110" s="408"/>
      <c r="J110" s="433"/>
      <c r="K110" s="452">
        <v>2870</v>
      </c>
      <c r="L110" s="408"/>
      <c r="M110" s="408"/>
      <c r="N110" s="433"/>
      <c r="O110" s="452">
        <v>3500</v>
      </c>
      <c r="P110" s="408"/>
      <c r="Q110" s="408"/>
      <c r="R110" s="433"/>
      <c r="S110" s="452">
        <v>4270</v>
      </c>
      <c r="T110" s="408"/>
      <c r="U110" s="408"/>
      <c r="V110" s="433"/>
      <c r="W110" s="403"/>
      <c r="X110" s="404"/>
      <c r="Y110" s="404"/>
      <c r="Z110" s="404"/>
      <c r="AA110" s="404"/>
      <c r="AB110" s="404"/>
      <c r="AC110" s="404"/>
      <c r="AD110" s="404"/>
      <c r="AE110" s="404"/>
      <c r="AF110" s="404"/>
      <c r="AG110" s="404"/>
      <c r="AH110" s="404"/>
      <c r="AI110" s="404"/>
      <c r="AJ110" s="404"/>
      <c r="AK110" s="404"/>
      <c r="AL110" s="405"/>
    </row>
    <row r="111" spans="1:38" ht="30">
      <c r="A111" s="48" t="s">
        <v>301</v>
      </c>
      <c r="B111" s="49"/>
      <c r="C111" s="49"/>
      <c r="D111" s="49"/>
      <c r="E111" s="39"/>
      <c r="F111" s="391"/>
      <c r="G111" s="45"/>
      <c r="H111" s="69"/>
      <c r="I111" s="68"/>
      <c r="J111" s="46"/>
      <c r="K111" s="42"/>
      <c r="L111" s="43"/>
      <c r="M111" s="43"/>
      <c r="N111" s="44"/>
      <c r="O111" s="41"/>
      <c r="P111" s="36"/>
      <c r="Q111" s="36"/>
      <c r="R111" s="38"/>
      <c r="S111" s="45"/>
      <c r="T111" s="36"/>
      <c r="U111" s="36"/>
      <c r="V111" s="46"/>
      <c r="W111" s="403"/>
      <c r="X111" s="404"/>
      <c r="Y111" s="404"/>
      <c r="Z111" s="404"/>
      <c r="AA111" s="404"/>
      <c r="AB111" s="404"/>
      <c r="AC111" s="404"/>
      <c r="AD111" s="404"/>
      <c r="AE111" s="404"/>
      <c r="AF111" s="404"/>
      <c r="AG111" s="404"/>
      <c r="AH111" s="404"/>
      <c r="AI111" s="404"/>
      <c r="AJ111" s="404"/>
      <c r="AK111" s="404"/>
      <c r="AL111" s="405"/>
    </row>
    <row r="112" spans="1:38">
      <c r="A112" s="260" t="s">
        <v>302</v>
      </c>
      <c r="B112" s="5" t="s">
        <v>232</v>
      </c>
      <c r="C112" s="5">
        <f>(2/60)+(24/60/60)</f>
        <v>0.04</v>
      </c>
      <c r="D112" s="5">
        <v>3</v>
      </c>
      <c r="E112" s="33">
        <f>D112/C112</f>
        <v>75</v>
      </c>
      <c r="F112" s="389"/>
      <c r="G112" s="56">
        <f>ROUNDUP(G$110/$D112,0)</f>
        <v>724</v>
      </c>
      <c r="H112" s="58">
        <f t="shared" si="76"/>
        <v>28.96</v>
      </c>
      <c r="I112" s="59" t="s">
        <v>303</v>
      </c>
      <c r="J112" s="345" t="str">
        <f>TEXT(D112/$G$110,"0,00%")</f>
        <v>0,14%</v>
      </c>
      <c r="K112" s="56">
        <f t="shared" ref="K112:S127" si="92">ROUNDUP(K$110/$D112,0)</f>
        <v>957</v>
      </c>
      <c r="L112" s="31">
        <f t="shared" ref="L112:L175" si="93">ROUNDUP(K112,0)*$C112</f>
        <v>38.28</v>
      </c>
      <c r="M112" s="59" t="s">
        <v>304</v>
      </c>
      <c r="N112" s="345" t="str">
        <f>TEXT(D112/$K$110,"0,00%")</f>
        <v>0,10%</v>
      </c>
      <c r="O112" s="77">
        <f t="shared" si="92"/>
        <v>1167</v>
      </c>
      <c r="P112" s="31">
        <f t="shared" ref="P112:P175" si="94">ROUNDUP(O112,0)*$C112</f>
        <v>46.68</v>
      </c>
      <c r="Q112" s="59" t="s">
        <v>305</v>
      </c>
      <c r="R112" s="466" t="str">
        <f>TEXT(D112/$O$110,"0,00%")</f>
        <v>0,09%</v>
      </c>
      <c r="S112" s="56">
        <f t="shared" si="92"/>
        <v>1424</v>
      </c>
      <c r="T112" s="31">
        <f t="shared" si="80"/>
        <v>56.96</v>
      </c>
      <c r="U112" s="59" t="s">
        <v>306</v>
      </c>
      <c r="V112" s="474" t="str">
        <f>TEXT(D112/$S$110,"0,00%")</f>
        <v>0,07%</v>
      </c>
      <c r="W112" s="403"/>
      <c r="X112" s="404"/>
      <c r="Y112" s="404"/>
      <c r="Z112" s="404"/>
      <c r="AA112" s="404"/>
      <c r="AB112" s="404"/>
      <c r="AC112" s="404"/>
      <c r="AD112" s="404"/>
      <c r="AE112" s="404"/>
      <c r="AF112" s="404"/>
      <c r="AG112" s="404"/>
      <c r="AH112" s="404"/>
      <c r="AI112" s="404"/>
      <c r="AJ112" s="404"/>
      <c r="AK112" s="404"/>
      <c r="AL112" s="405"/>
    </row>
    <row r="113" spans="1:38">
      <c r="A113" s="260" t="s">
        <v>270</v>
      </c>
      <c r="B113" s="5" t="s">
        <v>271</v>
      </c>
      <c r="C113" s="5">
        <f>(7/60)+(12/60/60)</f>
        <v>0.12</v>
      </c>
      <c r="D113" s="5">
        <v>10</v>
      </c>
      <c r="E113" s="33">
        <f t="shared" ref="E113:E115" si="95">D113/C113</f>
        <v>83.333333333333343</v>
      </c>
      <c r="F113" s="389"/>
      <c r="G113" s="56">
        <f t="shared" ref="G113:S155" si="96">ROUNDUP(G$110/$D113,0)</f>
        <v>217</v>
      </c>
      <c r="H113" s="58">
        <f t="shared" si="76"/>
        <v>26.04</v>
      </c>
      <c r="I113" s="59" t="s">
        <v>307</v>
      </c>
      <c r="J113" s="345" t="str">
        <f t="shared" ref="J113:J155" si="97">TEXT(D113/$G$110,"0,00%")</f>
        <v>0,46%</v>
      </c>
      <c r="K113" s="56">
        <f t="shared" si="92"/>
        <v>287</v>
      </c>
      <c r="L113" s="31">
        <f t="shared" si="93"/>
        <v>34.44</v>
      </c>
      <c r="M113" s="59" t="s">
        <v>308</v>
      </c>
      <c r="N113" s="345" t="str">
        <f t="shared" ref="N113:N155" si="98">TEXT(D113/$K$110,"0,00%")</f>
        <v>0,35%</v>
      </c>
      <c r="O113" s="77">
        <f t="shared" si="92"/>
        <v>350</v>
      </c>
      <c r="P113" s="31">
        <f t="shared" si="94"/>
        <v>42</v>
      </c>
      <c r="Q113" s="59" t="s">
        <v>226</v>
      </c>
      <c r="R113" s="466" t="str">
        <f t="shared" ref="R113:R155" si="99">TEXT(D113/$O$110,"0,00%")</f>
        <v>0,29%</v>
      </c>
      <c r="S113" s="56">
        <f t="shared" si="92"/>
        <v>427</v>
      </c>
      <c r="T113" s="31">
        <f t="shared" si="80"/>
        <v>51.239999999999995</v>
      </c>
      <c r="U113" s="59" t="s">
        <v>309</v>
      </c>
      <c r="V113" s="474" t="str">
        <f t="shared" ref="V113:V155" si="100">TEXT(D113/$S$110,"0,00%")</f>
        <v>0,23%</v>
      </c>
      <c r="W113" s="403"/>
      <c r="X113" s="404"/>
      <c r="Y113" s="404"/>
      <c r="Z113" s="404"/>
      <c r="AA113" s="404"/>
      <c r="AB113" s="404"/>
      <c r="AC113" s="404"/>
      <c r="AD113" s="404"/>
      <c r="AE113" s="404"/>
      <c r="AF113" s="404"/>
      <c r="AG113" s="404"/>
      <c r="AH113" s="404"/>
      <c r="AI113" s="404"/>
      <c r="AJ113" s="404"/>
      <c r="AK113" s="404"/>
      <c r="AL113" s="405"/>
    </row>
    <row r="114" spans="1:38">
      <c r="A114" s="260" t="s">
        <v>275</v>
      </c>
      <c r="B114" s="5" t="s">
        <v>79</v>
      </c>
      <c r="C114" s="5">
        <v>4</v>
      </c>
      <c r="D114" s="5">
        <v>359</v>
      </c>
      <c r="E114" s="33">
        <f t="shared" si="95"/>
        <v>89.75</v>
      </c>
      <c r="F114" s="389"/>
      <c r="G114" s="56">
        <f t="shared" si="96"/>
        <v>7</v>
      </c>
      <c r="H114" s="58">
        <f t="shared" si="76"/>
        <v>28</v>
      </c>
      <c r="I114" s="59" t="s">
        <v>211</v>
      </c>
      <c r="J114" s="345" t="str">
        <f t="shared" si="97"/>
        <v>16,54%</v>
      </c>
      <c r="K114" s="56">
        <f t="shared" si="92"/>
        <v>8</v>
      </c>
      <c r="L114" s="31">
        <f t="shared" si="93"/>
        <v>32</v>
      </c>
      <c r="M114" s="59" t="s">
        <v>60</v>
      </c>
      <c r="N114" s="345" t="str">
        <f t="shared" si="98"/>
        <v>12,51%</v>
      </c>
      <c r="O114" s="77">
        <f t="shared" si="92"/>
        <v>10</v>
      </c>
      <c r="P114" s="31">
        <f t="shared" si="94"/>
        <v>40</v>
      </c>
      <c r="Q114" s="59" t="s">
        <v>21</v>
      </c>
      <c r="R114" s="466" t="str">
        <f t="shared" si="99"/>
        <v>10,26%</v>
      </c>
      <c r="S114" s="56">
        <f t="shared" si="92"/>
        <v>12</v>
      </c>
      <c r="T114" s="31">
        <f t="shared" si="80"/>
        <v>48</v>
      </c>
      <c r="U114" s="59" t="s">
        <v>74</v>
      </c>
      <c r="V114" s="474" t="str">
        <f t="shared" si="100"/>
        <v>8,41%</v>
      </c>
      <c r="W114" s="403"/>
      <c r="X114" s="404"/>
      <c r="Y114" s="404"/>
      <c r="Z114" s="404"/>
      <c r="AA114" s="404"/>
      <c r="AB114" s="404"/>
      <c r="AC114" s="404"/>
      <c r="AD114" s="404"/>
      <c r="AE114" s="404"/>
      <c r="AF114" s="404"/>
      <c r="AG114" s="404"/>
      <c r="AH114" s="404"/>
      <c r="AI114" s="404"/>
      <c r="AJ114" s="404"/>
      <c r="AK114" s="404"/>
      <c r="AL114" s="405"/>
    </row>
    <row r="115" spans="1:38">
      <c r="A115" s="260" t="s">
        <v>276</v>
      </c>
      <c r="B115" s="5" t="s">
        <v>14</v>
      </c>
      <c r="C115" s="5">
        <v>5</v>
      </c>
      <c r="D115" s="5">
        <v>431</v>
      </c>
      <c r="E115" s="33">
        <f t="shared" si="95"/>
        <v>86.2</v>
      </c>
      <c r="F115" s="389"/>
      <c r="G115" s="56">
        <f t="shared" si="96"/>
        <v>6</v>
      </c>
      <c r="H115" s="58">
        <f t="shared" si="76"/>
        <v>30</v>
      </c>
      <c r="I115" s="59" t="s">
        <v>16</v>
      </c>
      <c r="J115" s="345" t="str">
        <f t="shared" si="97"/>
        <v>19,86%</v>
      </c>
      <c r="K115" s="56">
        <f t="shared" si="92"/>
        <v>7</v>
      </c>
      <c r="L115" s="31">
        <f t="shared" si="93"/>
        <v>35</v>
      </c>
      <c r="M115" s="59" t="s">
        <v>17</v>
      </c>
      <c r="N115" s="345" t="str">
        <f t="shared" si="98"/>
        <v>15,02%</v>
      </c>
      <c r="O115" s="77">
        <f t="shared" si="92"/>
        <v>9</v>
      </c>
      <c r="P115" s="31">
        <f t="shared" si="94"/>
        <v>45</v>
      </c>
      <c r="Q115" s="59" t="s">
        <v>18</v>
      </c>
      <c r="R115" s="466" t="str">
        <f t="shared" si="99"/>
        <v>12,31%</v>
      </c>
      <c r="S115" s="56">
        <f t="shared" si="92"/>
        <v>10</v>
      </c>
      <c r="T115" s="31">
        <f t="shared" si="80"/>
        <v>50</v>
      </c>
      <c r="U115" s="59" t="s">
        <v>44</v>
      </c>
      <c r="V115" s="474" t="str">
        <f t="shared" si="100"/>
        <v>10,09%</v>
      </c>
      <c r="W115" s="403"/>
      <c r="X115" s="404"/>
      <c r="Y115" s="404"/>
      <c r="Z115" s="404"/>
      <c r="AA115" s="404"/>
      <c r="AB115" s="404"/>
      <c r="AC115" s="404"/>
      <c r="AD115" s="404"/>
      <c r="AE115" s="404"/>
      <c r="AF115" s="404"/>
      <c r="AG115" s="404"/>
      <c r="AH115" s="404"/>
      <c r="AI115" s="404"/>
      <c r="AJ115" s="404"/>
      <c r="AK115" s="404"/>
      <c r="AL115" s="405"/>
    </row>
    <row r="116" spans="1:38" ht="30">
      <c r="A116" s="20" t="s">
        <v>310</v>
      </c>
      <c r="B116" s="5"/>
      <c r="C116" s="5"/>
      <c r="D116" s="5"/>
      <c r="E116" s="33"/>
      <c r="F116" s="389"/>
      <c r="G116" s="56"/>
      <c r="H116" s="58"/>
      <c r="I116" s="59"/>
      <c r="J116" s="345"/>
      <c r="K116" s="56"/>
      <c r="L116" s="31"/>
      <c r="M116" s="59"/>
      <c r="N116" s="345"/>
      <c r="O116" s="77"/>
      <c r="P116" s="31"/>
      <c r="Q116" s="59"/>
      <c r="R116" s="466"/>
      <c r="S116" s="56"/>
      <c r="T116" s="31"/>
      <c r="U116" s="59"/>
      <c r="V116" s="474"/>
      <c r="W116" s="403"/>
      <c r="X116" s="404"/>
      <c r="Y116" s="404"/>
      <c r="Z116" s="404"/>
      <c r="AA116" s="404"/>
      <c r="AB116" s="404"/>
      <c r="AC116" s="404"/>
      <c r="AD116" s="404"/>
      <c r="AE116" s="404"/>
      <c r="AF116" s="404"/>
      <c r="AG116" s="404"/>
      <c r="AH116" s="404"/>
      <c r="AI116" s="404"/>
      <c r="AJ116" s="404"/>
      <c r="AK116" s="404"/>
      <c r="AL116" s="405"/>
    </row>
    <row r="117" spans="1:38" s="14" customFormat="1">
      <c r="A117" s="259" t="s">
        <v>311</v>
      </c>
      <c r="B117" s="9" t="s">
        <v>53</v>
      </c>
      <c r="C117" s="9">
        <f>4/60</f>
        <v>6.6666666666666666E-2</v>
      </c>
      <c r="D117" s="9">
        <v>4</v>
      </c>
      <c r="E117" s="108">
        <f>D117/C117</f>
        <v>60</v>
      </c>
      <c r="F117" s="389"/>
      <c r="G117" s="100">
        <f t="shared" si="96"/>
        <v>543</v>
      </c>
      <c r="H117" s="106">
        <f t="shared" si="76"/>
        <v>36.200000000000003</v>
      </c>
      <c r="I117" s="102" t="s">
        <v>312</v>
      </c>
      <c r="J117" s="343" t="str">
        <f t="shared" si="97"/>
        <v>0,18%</v>
      </c>
      <c r="K117" s="100">
        <f t="shared" si="92"/>
        <v>718</v>
      </c>
      <c r="L117" s="103">
        <f t="shared" si="93"/>
        <v>47.866666666666667</v>
      </c>
      <c r="M117" s="102" t="s">
        <v>313</v>
      </c>
      <c r="N117" s="343" t="str">
        <f t="shared" si="98"/>
        <v>0,14%</v>
      </c>
      <c r="O117" s="123">
        <f t="shared" si="92"/>
        <v>875</v>
      </c>
      <c r="P117" s="103">
        <f t="shared" si="94"/>
        <v>58.333333333333336</v>
      </c>
      <c r="Q117" s="102" t="s">
        <v>41</v>
      </c>
      <c r="R117" s="468" t="str">
        <f t="shared" si="99"/>
        <v>0,11%</v>
      </c>
      <c r="S117" s="100">
        <f t="shared" si="92"/>
        <v>1068</v>
      </c>
      <c r="T117" s="103">
        <f t="shared" si="80"/>
        <v>71.2</v>
      </c>
      <c r="U117" s="102" t="s">
        <v>314</v>
      </c>
      <c r="V117" s="473" t="str">
        <f t="shared" si="100"/>
        <v>0,09%</v>
      </c>
      <c r="W117" s="403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4"/>
      <c r="AL117" s="405"/>
    </row>
    <row r="118" spans="1:38">
      <c r="A118" s="260" t="s">
        <v>315</v>
      </c>
      <c r="B118" s="5" t="s">
        <v>221</v>
      </c>
      <c r="C118" s="5">
        <v>1</v>
      </c>
      <c r="D118" s="5">
        <v>71</v>
      </c>
      <c r="E118" s="33">
        <f t="shared" ref="E118:E122" si="101">D118/C118</f>
        <v>71</v>
      </c>
      <c r="F118" s="389"/>
      <c r="G118" s="56">
        <f t="shared" si="96"/>
        <v>31</v>
      </c>
      <c r="H118" s="58">
        <f t="shared" si="76"/>
        <v>31</v>
      </c>
      <c r="I118" s="59" t="s">
        <v>222</v>
      </c>
      <c r="J118" s="345" t="str">
        <f t="shared" si="97"/>
        <v>3,27%</v>
      </c>
      <c r="K118" s="56">
        <f t="shared" si="92"/>
        <v>41</v>
      </c>
      <c r="L118" s="31">
        <f t="shared" si="93"/>
        <v>41</v>
      </c>
      <c r="M118" s="59" t="s">
        <v>223</v>
      </c>
      <c r="N118" s="345" t="str">
        <f t="shared" si="98"/>
        <v>2,47%</v>
      </c>
      <c r="O118" s="77">
        <f t="shared" si="92"/>
        <v>50</v>
      </c>
      <c r="P118" s="31">
        <f t="shared" si="94"/>
        <v>50</v>
      </c>
      <c r="Q118" s="59">
        <v>50</v>
      </c>
      <c r="R118" s="466" t="str">
        <f t="shared" si="99"/>
        <v>2,03%</v>
      </c>
      <c r="S118" s="56">
        <f t="shared" si="92"/>
        <v>61</v>
      </c>
      <c r="T118" s="31">
        <f t="shared" si="80"/>
        <v>61</v>
      </c>
      <c r="U118" s="59" t="s">
        <v>224</v>
      </c>
      <c r="V118" s="474" t="str">
        <f t="shared" si="100"/>
        <v>1,66%</v>
      </c>
      <c r="W118" s="403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404"/>
      <c r="AL118" s="405"/>
    </row>
    <row r="119" spans="1:38">
      <c r="A119" s="260" t="s">
        <v>316</v>
      </c>
      <c r="B119" s="5" t="s">
        <v>151</v>
      </c>
      <c r="C119" s="5">
        <v>6</v>
      </c>
      <c r="D119" s="5">
        <v>431</v>
      </c>
      <c r="E119" s="33">
        <f t="shared" si="101"/>
        <v>71.833333333333329</v>
      </c>
      <c r="F119" s="389"/>
      <c r="G119" s="56">
        <f t="shared" si="96"/>
        <v>6</v>
      </c>
      <c r="H119" s="58">
        <f t="shared" si="76"/>
        <v>36</v>
      </c>
      <c r="I119" s="59" t="s">
        <v>48</v>
      </c>
      <c r="J119" s="345" t="str">
        <f t="shared" si="97"/>
        <v>19,86%</v>
      </c>
      <c r="K119" s="56">
        <f t="shared" si="92"/>
        <v>7</v>
      </c>
      <c r="L119" s="31">
        <f t="shared" si="93"/>
        <v>42</v>
      </c>
      <c r="M119" s="59" t="s">
        <v>226</v>
      </c>
      <c r="N119" s="345" t="str">
        <f t="shared" si="98"/>
        <v>15,02%</v>
      </c>
      <c r="O119" s="77">
        <f t="shared" si="92"/>
        <v>9</v>
      </c>
      <c r="P119" s="31">
        <f t="shared" si="94"/>
        <v>54</v>
      </c>
      <c r="Q119" s="59" t="s">
        <v>49</v>
      </c>
      <c r="R119" s="466" t="str">
        <f t="shared" si="99"/>
        <v>12,31%</v>
      </c>
      <c r="S119" s="56">
        <f t="shared" si="92"/>
        <v>10</v>
      </c>
      <c r="T119" s="31">
        <f t="shared" si="80"/>
        <v>60</v>
      </c>
      <c r="U119" s="59" t="s">
        <v>45</v>
      </c>
      <c r="V119" s="474" t="str">
        <f t="shared" si="100"/>
        <v>10,09%</v>
      </c>
      <c r="W119" s="403"/>
      <c r="X119" s="404"/>
      <c r="Y119" s="404"/>
      <c r="Z119" s="404"/>
      <c r="AA119" s="404"/>
      <c r="AB119" s="404"/>
      <c r="AC119" s="404"/>
      <c r="AD119" s="404"/>
      <c r="AE119" s="404"/>
      <c r="AF119" s="404"/>
      <c r="AG119" s="404"/>
      <c r="AH119" s="404"/>
      <c r="AI119" s="404"/>
      <c r="AJ119" s="404"/>
      <c r="AK119" s="404"/>
      <c r="AL119" s="405"/>
    </row>
    <row r="120" spans="1:38">
      <c r="A120" s="260" t="s">
        <v>317</v>
      </c>
      <c r="B120" s="5" t="s">
        <v>47</v>
      </c>
      <c r="C120" s="5">
        <v>9</v>
      </c>
      <c r="D120" s="5">
        <v>646</v>
      </c>
      <c r="E120" s="33">
        <f t="shared" si="101"/>
        <v>71.777777777777771</v>
      </c>
      <c r="F120" s="389"/>
      <c r="G120" s="56">
        <f t="shared" si="96"/>
        <v>4</v>
      </c>
      <c r="H120" s="58">
        <f t="shared" si="76"/>
        <v>36</v>
      </c>
      <c r="I120" s="59" t="s">
        <v>48</v>
      </c>
      <c r="J120" s="345" t="str">
        <f t="shared" si="97"/>
        <v>29,77%</v>
      </c>
      <c r="K120" s="56">
        <f t="shared" si="92"/>
        <v>5</v>
      </c>
      <c r="L120" s="31">
        <f t="shared" si="93"/>
        <v>45</v>
      </c>
      <c r="M120" s="59" t="s">
        <v>18</v>
      </c>
      <c r="N120" s="345" t="str">
        <f t="shared" si="98"/>
        <v>22,51%</v>
      </c>
      <c r="O120" s="77">
        <f t="shared" si="92"/>
        <v>6</v>
      </c>
      <c r="P120" s="31">
        <f t="shared" si="94"/>
        <v>54</v>
      </c>
      <c r="Q120" s="59" t="s">
        <v>49</v>
      </c>
      <c r="R120" s="466" t="str">
        <f t="shared" si="99"/>
        <v>18,46%</v>
      </c>
      <c r="S120" s="56">
        <f t="shared" si="92"/>
        <v>7</v>
      </c>
      <c r="T120" s="31">
        <f t="shared" si="80"/>
        <v>63</v>
      </c>
      <c r="U120" s="59" t="s">
        <v>50</v>
      </c>
      <c r="V120" s="474" t="str">
        <f t="shared" si="100"/>
        <v>15,13%</v>
      </c>
      <c r="W120" s="403"/>
      <c r="X120" s="404"/>
      <c r="Y120" s="404"/>
      <c r="Z120" s="404"/>
      <c r="AA120" s="404"/>
      <c r="AB120" s="404"/>
      <c r="AC120" s="404"/>
      <c r="AD120" s="404"/>
      <c r="AE120" s="404"/>
      <c r="AF120" s="404"/>
      <c r="AG120" s="404"/>
      <c r="AH120" s="404"/>
      <c r="AI120" s="404"/>
      <c r="AJ120" s="404"/>
      <c r="AK120" s="404"/>
      <c r="AL120" s="405"/>
    </row>
    <row r="121" spans="1:38" s="14" customFormat="1">
      <c r="A121" s="259" t="s">
        <v>318</v>
      </c>
      <c r="B121" s="9" t="s">
        <v>228</v>
      </c>
      <c r="C121" s="9">
        <v>12</v>
      </c>
      <c r="D121" s="9">
        <v>862</v>
      </c>
      <c r="E121" s="27">
        <f t="shared" si="101"/>
        <v>71.833333333333329</v>
      </c>
      <c r="F121" s="389"/>
      <c r="G121" s="100">
        <f t="shared" si="96"/>
        <v>3</v>
      </c>
      <c r="H121" s="106">
        <f t="shared" si="76"/>
        <v>36</v>
      </c>
      <c r="I121" s="102" t="s">
        <v>48</v>
      </c>
      <c r="J121" s="343" t="str">
        <f t="shared" si="97"/>
        <v>39,72%</v>
      </c>
      <c r="K121" s="100">
        <f t="shared" si="92"/>
        <v>4</v>
      </c>
      <c r="L121" s="103">
        <f t="shared" si="93"/>
        <v>48</v>
      </c>
      <c r="M121" s="109" t="s">
        <v>74</v>
      </c>
      <c r="N121" s="343" t="str">
        <f t="shared" si="98"/>
        <v>30,03%</v>
      </c>
      <c r="O121" s="123">
        <f t="shared" si="92"/>
        <v>5</v>
      </c>
      <c r="P121" s="103">
        <f t="shared" si="94"/>
        <v>60</v>
      </c>
      <c r="Q121" s="102" t="s">
        <v>45</v>
      </c>
      <c r="R121" s="468" t="str">
        <f t="shared" si="99"/>
        <v>24,63%</v>
      </c>
      <c r="S121" s="100">
        <f t="shared" si="92"/>
        <v>5</v>
      </c>
      <c r="T121" s="103">
        <f t="shared" si="80"/>
        <v>60</v>
      </c>
      <c r="U121" s="102" t="s">
        <v>45</v>
      </c>
      <c r="V121" s="473" t="str">
        <f t="shared" si="100"/>
        <v>20,19%</v>
      </c>
      <c r="W121" s="403"/>
      <c r="X121" s="404"/>
      <c r="Y121" s="404"/>
      <c r="Z121" s="404"/>
      <c r="AA121" s="404"/>
      <c r="AB121" s="404"/>
      <c r="AC121" s="404"/>
      <c r="AD121" s="404"/>
      <c r="AE121" s="404"/>
      <c r="AF121" s="404"/>
      <c r="AG121" s="404"/>
      <c r="AH121" s="404"/>
      <c r="AI121" s="404"/>
      <c r="AJ121" s="404"/>
      <c r="AK121" s="404"/>
      <c r="AL121" s="405"/>
    </row>
    <row r="122" spans="1:38" s="14" customFormat="1">
      <c r="A122" s="269" t="s">
        <v>319</v>
      </c>
      <c r="B122" s="9" t="s">
        <v>248</v>
      </c>
      <c r="C122" s="9">
        <v>24</v>
      </c>
      <c r="D122" s="9">
        <v>1724</v>
      </c>
      <c r="E122" s="27">
        <f t="shared" si="101"/>
        <v>71.833333333333329</v>
      </c>
      <c r="F122" s="389"/>
      <c r="G122" s="100">
        <f t="shared" si="96"/>
        <v>2</v>
      </c>
      <c r="H122" s="106">
        <f t="shared" si="76"/>
        <v>48</v>
      </c>
      <c r="I122" s="109" t="s">
        <v>74</v>
      </c>
      <c r="J122" s="343" t="str">
        <f t="shared" si="97"/>
        <v>79,45%</v>
      </c>
      <c r="K122" s="100">
        <f t="shared" si="92"/>
        <v>2</v>
      </c>
      <c r="L122" s="103">
        <f t="shared" si="93"/>
        <v>48</v>
      </c>
      <c r="M122" s="109" t="s">
        <v>74</v>
      </c>
      <c r="N122" s="343" t="str">
        <f t="shared" si="98"/>
        <v>60,07%</v>
      </c>
      <c r="O122" s="123">
        <f t="shared" si="92"/>
        <v>3</v>
      </c>
      <c r="P122" s="103">
        <f t="shared" si="94"/>
        <v>72</v>
      </c>
      <c r="Q122" s="109" t="s">
        <v>125</v>
      </c>
      <c r="R122" s="468" t="str">
        <f t="shared" si="99"/>
        <v>49,26%</v>
      </c>
      <c r="S122" s="100">
        <f t="shared" si="92"/>
        <v>3</v>
      </c>
      <c r="T122" s="103">
        <f t="shared" si="80"/>
        <v>72</v>
      </c>
      <c r="U122" s="109" t="s">
        <v>125</v>
      </c>
      <c r="V122" s="473" t="str">
        <f t="shared" si="100"/>
        <v>40,37%</v>
      </c>
      <c r="W122" s="403"/>
      <c r="X122" s="404"/>
      <c r="Y122" s="404"/>
      <c r="Z122" s="404"/>
      <c r="AA122" s="404"/>
      <c r="AB122" s="404"/>
      <c r="AC122" s="404"/>
      <c r="AD122" s="404"/>
      <c r="AE122" s="404"/>
      <c r="AF122" s="404"/>
      <c r="AG122" s="404"/>
      <c r="AH122" s="404"/>
      <c r="AI122" s="404"/>
      <c r="AJ122" s="404"/>
      <c r="AK122" s="404"/>
      <c r="AL122" s="405"/>
    </row>
    <row r="123" spans="1:38" ht="30">
      <c r="A123" s="20" t="s">
        <v>320</v>
      </c>
      <c r="B123" s="5"/>
      <c r="C123" s="5"/>
      <c r="D123" s="5"/>
      <c r="E123" s="33"/>
      <c r="F123" s="389"/>
      <c r="G123" s="56"/>
      <c r="H123" s="58"/>
      <c r="I123" s="59"/>
      <c r="J123" s="345"/>
      <c r="K123" s="56"/>
      <c r="L123" s="31"/>
      <c r="M123" s="59"/>
      <c r="N123" s="345"/>
      <c r="O123" s="77"/>
      <c r="P123" s="31"/>
      <c r="Q123" s="59"/>
      <c r="R123" s="466"/>
      <c r="S123" s="56"/>
      <c r="T123" s="31"/>
      <c r="U123" s="59"/>
      <c r="V123" s="474"/>
      <c r="W123" s="403"/>
      <c r="X123" s="404"/>
      <c r="Y123" s="404"/>
      <c r="Z123" s="404"/>
      <c r="AA123" s="404"/>
      <c r="AB123" s="404"/>
      <c r="AC123" s="404"/>
      <c r="AD123" s="404"/>
      <c r="AE123" s="404"/>
      <c r="AF123" s="404"/>
      <c r="AG123" s="404"/>
      <c r="AH123" s="404"/>
      <c r="AI123" s="404"/>
      <c r="AJ123" s="404"/>
      <c r="AK123" s="404"/>
      <c r="AL123" s="405"/>
    </row>
    <row r="124" spans="1:38">
      <c r="A124" s="260" t="s">
        <v>321</v>
      </c>
      <c r="B124" s="5" t="s">
        <v>53</v>
      </c>
      <c r="C124" s="3">
        <f>4/60</f>
        <v>6.6666666666666666E-2</v>
      </c>
      <c r="D124" s="5">
        <v>5</v>
      </c>
      <c r="E124" s="33">
        <f>D124/C124</f>
        <v>75</v>
      </c>
      <c r="F124" s="389"/>
      <c r="G124" s="56">
        <f t="shared" si="96"/>
        <v>434</v>
      </c>
      <c r="H124" s="58">
        <f t="shared" si="76"/>
        <v>28.933333333333334</v>
      </c>
      <c r="I124" s="59" t="s">
        <v>54</v>
      </c>
      <c r="J124" s="345" t="str">
        <f t="shared" si="97"/>
        <v>0,23%</v>
      </c>
      <c r="K124" s="56">
        <f t="shared" si="92"/>
        <v>574</v>
      </c>
      <c r="L124" s="31">
        <f t="shared" si="93"/>
        <v>38.266666666666666</v>
      </c>
      <c r="M124" s="59" t="s">
        <v>55</v>
      </c>
      <c r="N124" s="345" t="str">
        <f t="shared" si="98"/>
        <v>0,17%</v>
      </c>
      <c r="O124" s="77">
        <f t="shared" si="92"/>
        <v>700</v>
      </c>
      <c r="P124" s="31">
        <f t="shared" si="94"/>
        <v>46.666666666666664</v>
      </c>
      <c r="Q124" s="59" t="s">
        <v>56</v>
      </c>
      <c r="R124" s="466" t="str">
        <f t="shared" si="99"/>
        <v>0,14%</v>
      </c>
      <c r="S124" s="56">
        <f t="shared" si="92"/>
        <v>854</v>
      </c>
      <c r="T124" s="31">
        <f t="shared" si="80"/>
        <v>56.93333333333333</v>
      </c>
      <c r="U124" s="59" t="s">
        <v>306</v>
      </c>
      <c r="V124" s="474" t="str">
        <f t="shared" si="100"/>
        <v>0,12%</v>
      </c>
      <c r="W124" s="403"/>
      <c r="X124" s="404"/>
      <c r="Y124" s="404"/>
      <c r="Z124" s="404"/>
      <c r="AA124" s="404"/>
      <c r="AB124" s="404"/>
      <c r="AC124" s="404"/>
      <c r="AD124" s="404"/>
      <c r="AE124" s="404"/>
      <c r="AF124" s="404"/>
      <c r="AG124" s="404"/>
      <c r="AH124" s="404"/>
      <c r="AI124" s="404"/>
      <c r="AJ124" s="404"/>
      <c r="AK124" s="404"/>
      <c r="AL124" s="405"/>
    </row>
    <row r="125" spans="1:38">
      <c r="A125" s="260" t="s">
        <v>322</v>
      </c>
      <c r="B125" s="5" t="s">
        <v>59</v>
      </c>
      <c r="C125" s="3">
        <f>20/60</f>
        <v>0.33333333333333331</v>
      </c>
      <c r="D125" s="5">
        <v>29</v>
      </c>
      <c r="E125" s="33">
        <f t="shared" ref="E125:E128" si="102">D125/C125</f>
        <v>87</v>
      </c>
      <c r="F125" s="389"/>
      <c r="G125" s="56">
        <f t="shared" si="96"/>
        <v>75</v>
      </c>
      <c r="H125" s="58">
        <f t="shared" si="76"/>
        <v>25</v>
      </c>
      <c r="I125" s="59" t="s">
        <v>15</v>
      </c>
      <c r="J125" s="345" t="str">
        <f t="shared" si="97"/>
        <v>1,34%</v>
      </c>
      <c r="K125" s="56">
        <f t="shared" si="92"/>
        <v>99</v>
      </c>
      <c r="L125" s="31">
        <f t="shared" si="93"/>
        <v>33</v>
      </c>
      <c r="M125" s="59" t="s">
        <v>216</v>
      </c>
      <c r="N125" s="345" t="str">
        <f t="shared" si="98"/>
        <v>1,01%</v>
      </c>
      <c r="O125" s="77">
        <f t="shared" si="92"/>
        <v>121</v>
      </c>
      <c r="P125" s="31">
        <f t="shared" si="94"/>
        <v>40.333333333333329</v>
      </c>
      <c r="Q125" s="59" t="s">
        <v>61</v>
      </c>
      <c r="R125" s="466" t="str">
        <f t="shared" si="99"/>
        <v>0,83%</v>
      </c>
      <c r="S125" s="56">
        <f t="shared" si="92"/>
        <v>148</v>
      </c>
      <c r="T125" s="31">
        <f t="shared" si="80"/>
        <v>49.333333333333329</v>
      </c>
      <c r="U125" s="59" t="s">
        <v>62</v>
      </c>
      <c r="V125" s="474" t="str">
        <f t="shared" si="100"/>
        <v>0,68%</v>
      </c>
      <c r="W125" s="403"/>
      <c r="X125" s="404"/>
      <c r="Y125" s="404"/>
      <c r="Z125" s="404"/>
      <c r="AA125" s="404"/>
      <c r="AB125" s="404"/>
      <c r="AC125" s="404"/>
      <c r="AD125" s="404"/>
      <c r="AE125" s="404"/>
      <c r="AF125" s="404"/>
      <c r="AG125" s="404"/>
      <c r="AH125" s="404"/>
      <c r="AI125" s="404"/>
      <c r="AJ125" s="404"/>
      <c r="AK125" s="404"/>
      <c r="AL125" s="405"/>
    </row>
    <row r="126" spans="1:38">
      <c r="A126" s="260" t="s">
        <v>241</v>
      </c>
      <c r="B126" s="5" t="s">
        <v>64</v>
      </c>
      <c r="C126" s="5">
        <f>48/60</f>
        <v>0.8</v>
      </c>
      <c r="D126" s="5">
        <v>71</v>
      </c>
      <c r="E126" s="33">
        <f t="shared" si="102"/>
        <v>88.75</v>
      </c>
      <c r="F126" s="389"/>
      <c r="G126" s="56">
        <f t="shared" si="96"/>
        <v>31</v>
      </c>
      <c r="H126" s="58">
        <f t="shared" si="76"/>
        <v>24.8</v>
      </c>
      <c r="I126" s="59" t="s">
        <v>65</v>
      </c>
      <c r="J126" s="345" t="str">
        <f t="shared" si="97"/>
        <v>3,27%</v>
      </c>
      <c r="K126" s="56">
        <f t="shared" si="92"/>
        <v>41</v>
      </c>
      <c r="L126" s="31">
        <f t="shared" si="93"/>
        <v>32.800000000000004</v>
      </c>
      <c r="M126" s="59" t="s">
        <v>66</v>
      </c>
      <c r="N126" s="345" t="str">
        <f t="shared" si="98"/>
        <v>2,47%</v>
      </c>
      <c r="O126" s="77">
        <f t="shared" si="92"/>
        <v>50</v>
      </c>
      <c r="P126" s="31">
        <f t="shared" si="94"/>
        <v>40</v>
      </c>
      <c r="Q126" s="59" t="s">
        <v>21</v>
      </c>
      <c r="R126" s="466" t="str">
        <f t="shared" si="99"/>
        <v>2,03%</v>
      </c>
      <c r="S126" s="56">
        <f t="shared" si="92"/>
        <v>61</v>
      </c>
      <c r="T126" s="31">
        <f t="shared" si="80"/>
        <v>48.800000000000004</v>
      </c>
      <c r="U126" s="59" t="s">
        <v>67</v>
      </c>
      <c r="V126" s="474" t="str">
        <f t="shared" si="100"/>
        <v>1,66%</v>
      </c>
      <c r="W126" s="403"/>
      <c r="X126" s="404"/>
      <c r="Y126" s="404"/>
      <c r="Z126" s="404"/>
      <c r="AA126" s="404"/>
      <c r="AB126" s="404"/>
      <c r="AC126" s="404"/>
      <c r="AD126" s="404"/>
      <c r="AE126" s="404"/>
      <c r="AF126" s="404"/>
      <c r="AG126" s="404"/>
      <c r="AH126" s="404"/>
      <c r="AI126" s="404"/>
      <c r="AJ126" s="404"/>
      <c r="AK126" s="404"/>
      <c r="AL126" s="405"/>
    </row>
    <row r="127" spans="1:38">
      <c r="A127" s="260" t="s">
        <v>323</v>
      </c>
      <c r="B127" s="5" t="s">
        <v>69</v>
      </c>
      <c r="C127" s="3">
        <f>1+(40/60)</f>
        <v>1.6666666666666665</v>
      </c>
      <c r="D127" s="5">
        <v>143</v>
      </c>
      <c r="E127" s="33">
        <f t="shared" si="102"/>
        <v>85.800000000000011</v>
      </c>
      <c r="F127" s="389"/>
      <c r="G127" s="56">
        <f t="shared" si="96"/>
        <v>16</v>
      </c>
      <c r="H127" s="58">
        <f t="shared" si="76"/>
        <v>26.666666666666664</v>
      </c>
      <c r="I127" s="59" t="s">
        <v>70</v>
      </c>
      <c r="J127" s="345" t="str">
        <f t="shared" si="97"/>
        <v>6,59%</v>
      </c>
      <c r="K127" s="56">
        <f t="shared" si="92"/>
        <v>21</v>
      </c>
      <c r="L127" s="31">
        <f t="shared" si="93"/>
        <v>35</v>
      </c>
      <c r="M127" s="59" t="s">
        <v>17</v>
      </c>
      <c r="N127" s="345" t="str">
        <f t="shared" si="98"/>
        <v>4,98%</v>
      </c>
      <c r="O127" s="77">
        <f t="shared" si="92"/>
        <v>25</v>
      </c>
      <c r="P127" s="31">
        <f t="shared" si="94"/>
        <v>41.666666666666664</v>
      </c>
      <c r="Q127" s="59" t="s">
        <v>71</v>
      </c>
      <c r="R127" s="466" t="str">
        <f t="shared" si="99"/>
        <v>4,09%</v>
      </c>
      <c r="S127" s="56">
        <f t="shared" si="92"/>
        <v>30</v>
      </c>
      <c r="T127" s="31">
        <f t="shared" si="80"/>
        <v>49.999999999999993</v>
      </c>
      <c r="U127" s="59" t="s">
        <v>44</v>
      </c>
      <c r="V127" s="474" t="str">
        <f t="shared" si="100"/>
        <v>3,35%</v>
      </c>
      <c r="W127" s="403"/>
      <c r="X127" s="404"/>
      <c r="Y127" s="404"/>
      <c r="Z127" s="404"/>
      <c r="AA127" s="404"/>
      <c r="AB127" s="404"/>
      <c r="AC127" s="404"/>
      <c r="AD127" s="404"/>
      <c r="AE127" s="404"/>
      <c r="AF127" s="404"/>
      <c r="AG127" s="404"/>
      <c r="AH127" s="404"/>
      <c r="AI127" s="404"/>
      <c r="AJ127" s="404"/>
      <c r="AK127" s="404"/>
      <c r="AL127" s="405"/>
    </row>
    <row r="128" spans="1:38">
      <c r="A128" s="260" t="s">
        <v>72</v>
      </c>
      <c r="B128" s="5" t="s">
        <v>73</v>
      </c>
      <c r="C128" s="5">
        <v>8</v>
      </c>
      <c r="D128" s="5">
        <v>718</v>
      </c>
      <c r="E128" s="33">
        <f t="shared" si="102"/>
        <v>89.75</v>
      </c>
      <c r="F128" s="389"/>
      <c r="G128" s="56">
        <f t="shared" si="96"/>
        <v>4</v>
      </c>
      <c r="H128" s="58">
        <f t="shared" si="76"/>
        <v>32</v>
      </c>
      <c r="I128" s="59" t="s">
        <v>60</v>
      </c>
      <c r="J128" s="345" t="str">
        <f t="shared" si="97"/>
        <v>33,09%</v>
      </c>
      <c r="K128" s="56">
        <f t="shared" si="96"/>
        <v>4</v>
      </c>
      <c r="L128" s="31">
        <f t="shared" si="93"/>
        <v>32</v>
      </c>
      <c r="M128" s="59" t="s">
        <v>60</v>
      </c>
      <c r="N128" s="345" t="str">
        <f t="shared" si="98"/>
        <v>25,02%</v>
      </c>
      <c r="O128" s="77">
        <f t="shared" si="96"/>
        <v>5</v>
      </c>
      <c r="P128" s="31">
        <f t="shared" si="94"/>
        <v>40</v>
      </c>
      <c r="Q128" s="59" t="s">
        <v>21</v>
      </c>
      <c r="R128" s="466" t="str">
        <f t="shared" si="99"/>
        <v>20,51%</v>
      </c>
      <c r="S128" s="56">
        <f t="shared" si="96"/>
        <v>6</v>
      </c>
      <c r="T128" s="31">
        <f t="shared" si="80"/>
        <v>48</v>
      </c>
      <c r="U128" s="59" t="s">
        <v>74</v>
      </c>
      <c r="V128" s="474" t="str">
        <f t="shared" si="100"/>
        <v>16,81%</v>
      </c>
      <c r="W128" s="403"/>
      <c r="X128" s="404"/>
      <c r="Y128" s="404"/>
      <c r="Z128" s="404"/>
      <c r="AA128" s="404"/>
      <c r="AB128" s="404"/>
      <c r="AC128" s="404"/>
      <c r="AD128" s="404"/>
      <c r="AE128" s="404"/>
      <c r="AF128" s="404"/>
      <c r="AG128" s="404"/>
      <c r="AH128" s="404"/>
      <c r="AI128" s="404"/>
      <c r="AJ128" s="404"/>
      <c r="AK128" s="404"/>
      <c r="AL128" s="405"/>
    </row>
    <row r="129" spans="1:38" ht="30">
      <c r="A129" s="20" t="s">
        <v>324</v>
      </c>
      <c r="B129" s="5"/>
      <c r="C129" s="5"/>
      <c r="D129" s="5"/>
      <c r="E129" s="33"/>
      <c r="F129" s="389"/>
      <c r="G129" s="56"/>
      <c r="H129" s="58"/>
      <c r="I129" s="59"/>
      <c r="J129" s="345"/>
      <c r="K129" s="56"/>
      <c r="L129" s="31"/>
      <c r="M129" s="59"/>
      <c r="N129" s="345"/>
      <c r="O129" s="77"/>
      <c r="P129" s="31"/>
      <c r="Q129" s="59"/>
      <c r="R129" s="466"/>
      <c r="S129" s="56"/>
      <c r="T129" s="31"/>
      <c r="U129" s="59"/>
      <c r="V129" s="474"/>
      <c r="W129" s="403"/>
      <c r="X129" s="404"/>
      <c r="Y129" s="404"/>
      <c r="Z129" s="404"/>
      <c r="AA129" s="404"/>
      <c r="AB129" s="404"/>
      <c r="AC129" s="404"/>
      <c r="AD129" s="404"/>
      <c r="AE129" s="404"/>
      <c r="AF129" s="404"/>
      <c r="AG129" s="404"/>
      <c r="AH129" s="404"/>
      <c r="AI129" s="404"/>
      <c r="AJ129" s="404"/>
      <c r="AK129" s="404"/>
      <c r="AL129" s="405"/>
    </row>
    <row r="130" spans="1:38">
      <c r="A130" s="260" t="s">
        <v>325</v>
      </c>
      <c r="B130" s="5" t="s">
        <v>53</v>
      </c>
      <c r="C130" s="3">
        <f>4/60</f>
        <v>6.6666666666666666E-2</v>
      </c>
      <c r="D130" s="5">
        <v>5</v>
      </c>
      <c r="E130" s="33">
        <f>D130/C130</f>
        <v>75</v>
      </c>
      <c r="F130" s="389"/>
      <c r="G130" s="56">
        <f t="shared" si="96"/>
        <v>434</v>
      </c>
      <c r="H130" s="58">
        <f t="shared" si="76"/>
        <v>28.933333333333334</v>
      </c>
      <c r="I130" s="59" t="s">
        <v>54</v>
      </c>
      <c r="J130" s="345" t="str">
        <f t="shared" si="97"/>
        <v>0,23%</v>
      </c>
      <c r="K130" s="56">
        <f t="shared" si="96"/>
        <v>574</v>
      </c>
      <c r="L130" s="31">
        <f t="shared" si="93"/>
        <v>38.266666666666666</v>
      </c>
      <c r="M130" s="59" t="s">
        <v>55</v>
      </c>
      <c r="N130" s="345" t="str">
        <f t="shared" si="98"/>
        <v>0,17%</v>
      </c>
      <c r="O130" s="77">
        <f t="shared" si="96"/>
        <v>700</v>
      </c>
      <c r="P130" s="31">
        <f t="shared" si="94"/>
        <v>46.666666666666664</v>
      </c>
      <c r="Q130" s="59" t="s">
        <v>56</v>
      </c>
      <c r="R130" s="466" t="str">
        <f t="shared" si="99"/>
        <v>0,14%</v>
      </c>
      <c r="S130" s="56">
        <f t="shared" si="96"/>
        <v>854</v>
      </c>
      <c r="T130" s="31">
        <f t="shared" si="80"/>
        <v>56.93333333333333</v>
      </c>
      <c r="U130" s="59" t="s">
        <v>57</v>
      </c>
      <c r="V130" s="474" t="str">
        <f t="shared" si="100"/>
        <v>0,12%</v>
      </c>
      <c r="W130" s="403"/>
      <c r="X130" s="404"/>
      <c r="Y130" s="404"/>
      <c r="Z130" s="404"/>
      <c r="AA130" s="404"/>
      <c r="AB130" s="404"/>
      <c r="AC130" s="404"/>
      <c r="AD130" s="404"/>
      <c r="AE130" s="404"/>
      <c r="AF130" s="404"/>
      <c r="AG130" s="404"/>
      <c r="AH130" s="404"/>
      <c r="AI130" s="404"/>
      <c r="AJ130" s="404"/>
      <c r="AK130" s="404"/>
      <c r="AL130" s="405"/>
    </row>
    <row r="131" spans="1:38">
      <c r="A131" s="260" t="s">
        <v>326</v>
      </c>
      <c r="B131" s="5" t="s">
        <v>327</v>
      </c>
      <c r="C131" s="5">
        <f>8/60</f>
        <v>0.13333333333333333</v>
      </c>
      <c r="D131" s="5">
        <v>11</v>
      </c>
      <c r="E131" s="33">
        <f t="shared" ref="E131:E132" si="103">D131/C131</f>
        <v>82.5</v>
      </c>
      <c r="F131" s="389"/>
      <c r="G131" s="56">
        <f t="shared" si="96"/>
        <v>198</v>
      </c>
      <c r="H131" s="58">
        <f t="shared" si="76"/>
        <v>26.4</v>
      </c>
      <c r="I131" s="59" t="s">
        <v>328</v>
      </c>
      <c r="J131" s="345" t="str">
        <f t="shared" si="97"/>
        <v>0,51%</v>
      </c>
      <c r="K131" s="56">
        <f t="shared" si="96"/>
        <v>261</v>
      </c>
      <c r="L131" s="31">
        <f t="shared" si="93"/>
        <v>34.799999999999997</v>
      </c>
      <c r="M131" s="59" t="s">
        <v>329</v>
      </c>
      <c r="N131" s="345" t="str">
        <f t="shared" si="98"/>
        <v>0,38%</v>
      </c>
      <c r="O131" s="77">
        <f t="shared" si="96"/>
        <v>319</v>
      </c>
      <c r="P131" s="31">
        <f t="shared" si="94"/>
        <v>42.533333333333331</v>
      </c>
      <c r="Q131" s="59" t="s">
        <v>330</v>
      </c>
      <c r="R131" s="466" t="str">
        <f t="shared" si="99"/>
        <v>0,31%</v>
      </c>
      <c r="S131" s="56">
        <f t="shared" si="96"/>
        <v>389</v>
      </c>
      <c r="T131" s="31">
        <f t="shared" si="80"/>
        <v>51.866666666666667</v>
      </c>
      <c r="U131" s="59" t="s">
        <v>331</v>
      </c>
      <c r="V131" s="474" t="str">
        <f t="shared" si="100"/>
        <v>0,26%</v>
      </c>
      <c r="W131" s="403"/>
      <c r="X131" s="404"/>
      <c r="Y131" s="404"/>
      <c r="Z131" s="404"/>
      <c r="AA131" s="404"/>
      <c r="AB131" s="404"/>
      <c r="AC131" s="404"/>
      <c r="AD131" s="404"/>
      <c r="AE131" s="404"/>
      <c r="AF131" s="404"/>
      <c r="AG131" s="404"/>
      <c r="AH131" s="404"/>
      <c r="AI131" s="404"/>
      <c r="AJ131" s="404"/>
      <c r="AK131" s="404"/>
      <c r="AL131" s="405"/>
    </row>
    <row r="132" spans="1:38">
      <c r="A132" s="260" t="s">
        <v>332</v>
      </c>
      <c r="B132" s="5" t="s">
        <v>14</v>
      </c>
      <c r="C132" s="5">
        <v>5</v>
      </c>
      <c r="D132" s="5">
        <v>431</v>
      </c>
      <c r="E132" s="33">
        <f t="shared" si="103"/>
        <v>86.2</v>
      </c>
      <c r="F132" s="389"/>
      <c r="G132" s="56">
        <f t="shared" si="96"/>
        <v>6</v>
      </c>
      <c r="H132" s="58">
        <f t="shared" si="76"/>
        <v>30</v>
      </c>
      <c r="I132" s="59" t="s">
        <v>16</v>
      </c>
      <c r="J132" s="345" t="str">
        <f t="shared" si="97"/>
        <v>19,86%</v>
      </c>
      <c r="K132" s="56">
        <f t="shared" si="96"/>
        <v>7</v>
      </c>
      <c r="L132" s="31">
        <f t="shared" si="93"/>
        <v>35</v>
      </c>
      <c r="M132" s="59" t="s">
        <v>17</v>
      </c>
      <c r="N132" s="345" t="str">
        <f t="shared" si="98"/>
        <v>15,02%</v>
      </c>
      <c r="O132" s="77">
        <f t="shared" si="96"/>
        <v>9</v>
      </c>
      <c r="P132" s="31">
        <f t="shared" si="94"/>
        <v>45</v>
      </c>
      <c r="Q132" s="59" t="s">
        <v>18</v>
      </c>
      <c r="R132" s="466" t="str">
        <f t="shared" si="99"/>
        <v>12,31%</v>
      </c>
      <c r="S132" s="56">
        <f t="shared" si="96"/>
        <v>10</v>
      </c>
      <c r="T132" s="31">
        <f t="shared" si="80"/>
        <v>50</v>
      </c>
      <c r="U132" s="59" t="s">
        <v>44</v>
      </c>
      <c r="V132" s="474" t="str">
        <f t="shared" si="100"/>
        <v>10,09%</v>
      </c>
      <c r="W132" s="403"/>
      <c r="X132" s="404"/>
      <c r="Y132" s="404"/>
      <c r="Z132" s="404"/>
      <c r="AA132" s="404"/>
      <c r="AB132" s="404"/>
      <c r="AC132" s="404"/>
      <c r="AD132" s="404"/>
      <c r="AE132" s="404"/>
      <c r="AF132" s="404"/>
      <c r="AG132" s="404"/>
      <c r="AH132" s="404"/>
      <c r="AI132" s="404"/>
      <c r="AJ132" s="404"/>
      <c r="AK132" s="404"/>
      <c r="AL132" s="405"/>
    </row>
    <row r="133" spans="1:38" ht="30">
      <c r="A133" s="20" t="s">
        <v>333</v>
      </c>
      <c r="B133" s="5"/>
      <c r="C133" s="5"/>
      <c r="D133" s="5"/>
      <c r="E133" s="33"/>
      <c r="F133" s="389"/>
      <c r="G133" s="56"/>
      <c r="H133" s="58"/>
      <c r="I133" s="59"/>
      <c r="J133" s="345"/>
      <c r="K133" s="56"/>
      <c r="L133" s="31"/>
      <c r="M133" s="59"/>
      <c r="N133" s="345"/>
      <c r="O133" s="77"/>
      <c r="P133" s="31"/>
      <c r="Q133" s="59"/>
      <c r="R133" s="466"/>
      <c r="S133" s="56"/>
      <c r="T133" s="31"/>
      <c r="U133" s="59"/>
      <c r="V133" s="474"/>
      <c r="W133" s="403"/>
      <c r="X133" s="404"/>
      <c r="Y133" s="404"/>
      <c r="Z133" s="404"/>
      <c r="AA133" s="404"/>
      <c r="AB133" s="404"/>
      <c r="AC133" s="404"/>
      <c r="AD133" s="404"/>
      <c r="AE133" s="404"/>
      <c r="AF133" s="404"/>
      <c r="AG133" s="404"/>
      <c r="AH133" s="404"/>
      <c r="AI133" s="404"/>
      <c r="AJ133" s="404"/>
      <c r="AK133" s="404"/>
      <c r="AL133" s="405"/>
    </row>
    <row r="134" spans="1:38" s="116" customFormat="1">
      <c r="A134" s="267" t="s">
        <v>334</v>
      </c>
      <c r="B134" s="110" t="s">
        <v>335</v>
      </c>
      <c r="C134" s="110">
        <f>48/60/60</f>
        <v>1.3333333333333334E-2</v>
      </c>
      <c r="D134" s="110">
        <v>1</v>
      </c>
      <c r="E134" s="111">
        <f>D134/C134</f>
        <v>75</v>
      </c>
      <c r="F134" s="389"/>
      <c r="G134" s="112">
        <f t="shared" si="96"/>
        <v>2170</v>
      </c>
      <c r="H134" s="113">
        <f t="shared" si="76"/>
        <v>28.933333333333334</v>
      </c>
      <c r="I134" s="114" t="s">
        <v>54</v>
      </c>
      <c r="J134" s="345" t="str">
        <f t="shared" si="97"/>
        <v>0,05%</v>
      </c>
      <c r="K134" s="112">
        <f t="shared" si="96"/>
        <v>2870</v>
      </c>
      <c r="L134" s="115">
        <f t="shared" si="93"/>
        <v>38.266666666666666</v>
      </c>
      <c r="M134" s="114" t="s">
        <v>55</v>
      </c>
      <c r="N134" s="345" t="str">
        <f t="shared" si="98"/>
        <v>0,03%</v>
      </c>
      <c r="O134" s="121">
        <f t="shared" si="96"/>
        <v>3500</v>
      </c>
      <c r="P134" s="115">
        <f t="shared" si="94"/>
        <v>46.666666666666671</v>
      </c>
      <c r="Q134" s="114" t="s">
        <v>56</v>
      </c>
      <c r="R134" s="466" t="str">
        <f t="shared" si="99"/>
        <v>0,03%</v>
      </c>
      <c r="S134" s="112">
        <f t="shared" si="96"/>
        <v>4270</v>
      </c>
      <c r="T134" s="115">
        <f t="shared" si="80"/>
        <v>56.933333333333337</v>
      </c>
      <c r="U134" s="114" t="s">
        <v>57</v>
      </c>
      <c r="V134" s="474" t="str">
        <f t="shared" si="100"/>
        <v>0,02%</v>
      </c>
      <c r="W134" s="403"/>
      <c r="X134" s="404"/>
      <c r="Y134" s="404"/>
      <c r="Z134" s="404"/>
      <c r="AA134" s="404"/>
      <c r="AB134" s="404"/>
      <c r="AC134" s="404"/>
      <c r="AD134" s="404"/>
      <c r="AE134" s="404"/>
      <c r="AF134" s="404"/>
      <c r="AG134" s="404"/>
      <c r="AH134" s="404"/>
      <c r="AI134" s="404"/>
      <c r="AJ134" s="404"/>
      <c r="AK134" s="404"/>
      <c r="AL134" s="405"/>
    </row>
    <row r="135" spans="1:38">
      <c r="A135" s="260" t="s">
        <v>336</v>
      </c>
      <c r="B135" s="5" t="s">
        <v>337</v>
      </c>
      <c r="C135" s="5">
        <f>(3/60)+(12/60/60)</f>
        <v>5.3333333333333337E-2</v>
      </c>
      <c r="D135" s="5">
        <v>4</v>
      </c>
      <c r="E135" s="33">
        <f t="shared" ref="E135:E138" si="104">D135/C135</f>
        <v>75</v>
      </c>
      <c r="F135" s="389"/>
      <c r="G135" s="56">
        <f t="shared" si="96"/>
        <v>543</v>
      </c>
      <c r="H135" s="58">
        <f t="shared" si="76"/>
        <v>28.96</v>
      </c>
      <c r="I135" s="59" t="s">
        <v>303</v>
      </c>
      <c r="J135" s="345" t="str">
        <f t="shared" si="97"/>
        <v>0,18%</v>
      </c>
      <c r="K135" s="56">
        <f t="shared" si="96"/>
        <v>718</v>
      </c>
      <c r="L135" s="31">
        <f t="shared" si="93"/>
        <v>38.293333333333337</v>
      </c>
      <c r="M135" s="59" t="s">
        <v>304</v>
      </c>
      <c r="N135" s="345" t="str">
        <f t="shared" si="98"/>
        <v>0,14%</v>
      </c>
      <c r="O135" s="77">
        <f t="shared" si="96"/>
        <v>875</v>
      </c>
      <c r="P135" s="31">
        <f t="shared" si="94"/>
        <v>46.666666666666671</v>
      </c>
      <c r="Q135" s="59" t="s">
        <v>56</v>
      </c>
      <c r="R135" s="466" t="str">
        <f t="shared" si="99"/>
        <v>0,11%</v>
      </c>
      <c r="S135" s="56">
        <f t="shared" si="96"/>
        <v>1068</v>
      </c>
      <c r="T135" s="31">
        <f t="shared" si="80"/>
        <v>56.96</v>
      </c>
      <c r="U135" s="59" t="s">
        <v>306</v>
      </c>
      <c r="V135" s="474" t="str">
        <f t="shared" si="100"/>
        <v>0,09%</v>
      </c>
      <c r="W135" s="403"/>
      <c r="X135" s="404"/>
      <c r="Y135" s="404"/>
      <c r="Z135" s="404"/>
      <c r="AA135" s="404"/>
      <c r="AB135" s="404"/>
      <c r="AC135" s="404"/>
      <c r="AD135" s="404"/>
      <c r="AE135" s="404"/>
      <c r="AF135" s="404"/>
      <c r="AG135" s="404"/>
      <c r="AH135" s="404"/>
      <c r="AI135" s="404"/>
      <c r="AJ135" s="404"/>
      <c r="AK135" s="404"/>
      <c r="AL135" s="405"/>
    </row>
    <row r="136" spans="1:38">
      <c r="A136" s="260" t="s">
        <v>338</v>
      </c>
      <c r="B136" s="5" t="s">
        <v>339</v>
      </c>
      <c r="C136" s="5">
        <f>12/60</f>
        <v>0.2</v>
      </c>
      <c r="D136" s="5">
        <v>14</v>
      </c>
      <c r="E136" s="33">
        <f t="shared" si="104"/>
        <v>70</v>
      </c>
      <c r="F136" s="389"/>
      <c r="G136" s="56">
        <f t="shared" si="96"/>
        <v>155</v>
      </c>
      <c r="H136" s="58">
        <f t="shared" si="76"/>
        <v>31</v>
      </c>
      <c r="I136" s="59" t="s">
        <v>222</v>
      </c>
      <c r="J136" s="345" t="str">
        <f t="shared" si="97"/>
        <v>0,65%</v>
      </c>
      <c r="K136" s="56">
        <f t="shared" si="96"/>
        <v>205</v>
      </c>
      <c r="L136" s="31">
        <f t="shared" si="93"/>
        <v>41</v>
      </c>
      <c r="M136" s="59" t="s">
        <v>223</v>
      </c>
      <c r="N136" s="345" t="str">
        <f t="shared" si="98"/>
        <v>0,49%</v>
      </c>
      <c r="O136" s="77">
        <f t="shared" si="96"/>
        <v>250</v>
      </c>
      <c r="P136" s="31">
        <f t="shared" si="94"/>
        <v>50</v>
      </c>
      <c r="Q136" s="59" t="s">
        <v>44</v>
      </c>
      <c r="R136" s="466" t="str">
        <f t="shared" si="99"/>
        <v>0,40%</v>
      </c>
      <c r="S136" s="56">
        <f t="shared" si="96"/>
        <v>305</v>
      </c>
      <c r="T136" s="31">
        <f t="shared" si="80"/>
        <v>61</v>
      </c>
      <c r="U136" s="59" t="s">
        <v>224</v>
      </c>
      <c r="V136" s="474" t="str">
        <f t="shared" si="100"/>
        <v>0,33%</v>
      </c>
      <c r="W136" s="403"/>
      <c r="X136" s="404"/>
      <c r="Y136" s="404"/>
      <c r="Z136" s="404"/>
      <c r="AA136" s="404"/>
      <c r="AB136" s="404"/>
      <c r="AC136" s="404"/>
      <c r="AD136" s="404"/>
      <c r="AE136" s="404"/>
      <c r="AF136" s="404"/>
      <c r="AG136" s="404"/>
      <c r="AH136" s="404"/>
      <c r="AI136" s="404"/>
      <c r="AJ136" s="404"/>
      <c r="AK136" s="404"/>
      <c r="AL136" s="405"/>
    </row>
    <row r="137" spans="1:38" s="92" customFormat="1">
      <c r="A137" s="262" t="s">
        <v>340</v>
      </c>
      <c r="B137" s="87" t="s">
        <v>341</v>
      </c>
      <c r="C137" s="87">
        <f>40/60</f>
        <v>0.66666666666666663</v>
      </c>
      <c r="D137" s="87">
        <v>59</v>
      </c>
      <c r="E137" s="53">
        <f t="shared" si="104"/>
        <v>88.5</v>
      </c>
      <c r="F137" s="389"/>
      <c r="G137" s="88">
        <f t="shared" si="96"/>
        <v>37</v>
      </c>
      <c r="H137" s="89">
        <f t="shared" si="76"/>
        <v>24.666666666666664</v>
      </c>
      <c r="I137" s="93" t="s">
        <v>342</v>
      </c>
      <c r="J137" s="347" t="str">
        <f t="shared" si="97"/>
        <v>2,72%</v>
      </c>
      <c r="K137" s="88">
        <f t="shared" si="96"/>
        <v>49</v>
      </c>
      <c r="L137" s="91">
        <f t="shared" si="93"/>
        <v>32.666666666666664</v>
      </c>
      <c r="M137" s="90" t="s">
        <v>343</v>
      </c>
      <c r="N137" s="347" t="str">
        <f t="shared" si="98"/>
        <v>2,06%</v>
      </c>
      <c r="O137" s="125">
        <f t="shared" si="96"/>
        <v>60</v>
      </c>
      <c r="P137" s="91">
        <f t="shared" si="94"/>
        <v>40</v>
      </c>
      <c r="Q137" s="90" t="s">
        <v>21</v>
      </c>
      <c r="R137" s="467" t="str">
        <f t="shared" si="99"/>
        <v>1,69%</v>
      </c>
      <c r="S137" s="88">
        <f t="shared" si="96"/>
        <v>73</v>
      </c>
      <c r="T137" s="91">
        <f t="shared" si="80"/>
        <v>48.666666666666664</v>
      </c>
      <c r="U137" s="90" t="s">
        <v>344</v>
      </c>
      <c r="V137" s="472" t="str">
        <f t="shared" si="100"/>
        <v>1,38%</v>
      </c>
      <c r="W137" s="403"/>
      <c r="X137" s="404"/>
      <c r="Y137" s="404"/>
      <c r="Z137" s="404"/>
      <c r="AA137" s="404"/>
      <c r="AB137" s="404"/>
      <c r="AC137" s="404"/>
      <c r="AD137" s="404"/>
      <c r="AE137" s="404"/>
      <c r="AF137" s="404"/>
      <c r="AG137" s="404"/>
      <c r="AH137" s="404"/>
      <c r="AI137" s="404"/>
      <c r="AJ137" s="404"/>
      <c r="AK137" s="404"/>
      <c r="AL137" s="405"/>
    </row>
    <row r="138" spans="1:38" s="92" customFormat="1">
      <c r="A138" s="262" t="s">
        <v>345</v>
      </c>
      <c r="B138" s="87" t="s">
        <v>132</v>
      </c>
      <c r="C138" s="87">
        <f>2+(20/60)</f>
        <v>2.3333333333333335</v>
      </c>
      <c r="D138" s="87">
        <v>215</v>
      </c>
      <c r="E138" s="54">
        <f t="shared" si="104"/>
        <v>92.142857142857139</v>
      </c>
      <c r="F138" s="389"/>
      <c r="G138" s="88">
        <f t="shared" si="96"/>
        <v>11</v>
      </c>
      <c r="H138" s="89">
        <f t="shared" si="76"/>
        <v>25.666666666666668</v>
      </c>
      <c r="I138" s="90" t="s">
        <v>346</v>
      </c>
      <c r="J138" s="347" t="str">
        <f t="shared" si="97"/>
        <v>9,91%</v>
      </c>
      <c r="K138" s="88">
        <f t="shared" si="96"/>
        <v>14</v>
      </c>
      <c r="L138" s="91">
        <f t="shared" si="93"/>
        <v>32.666666666666671</v>
      </c>
      <c r="M138" s="90" t="s">
        <v>343</v>
      </c>
      <c r="N138" s="347" t="str">
        <f t="shared" si="98"/>
        <v>7,49%</v>
      </c>
      <c r="O138" s="125">
        <f t="shared" si="96"/>
        <v>17</v>
      </c>
      <c r="P138" s="91">
        <f t="shared" si="94"/>
        <v>39.666666666666671</v>
      </c>
      <c r="Q138" s="90" t="s">
        <v>347</v>
      </c>
      <c r="R138" s="467" t="str">
        <f t="shared" si="99"/>
        <v>6,14%</v>
      </c>
      <c r="S138" s="88">
        <f t="shared" si="96"/>
        <v>20</v>
      </c>
      <c r="T138" s="91">
        <f t="shared" si="80"/>
        <v>46.666666666666671</v>
      </c>
      <c r="U138" s="90" t="s">
        <v>344</v>
      </c>
      <c r="V138" s="472" t="str">
        <f t="shared" si="100"/>
        <v>5,04%</v>
      </c>
      <c r="W138" s="403"/>
      <c r="X138" s="404"/>
      <c r="Y138" s="404"/>
      <c r="Z138" s="404"/>
      <c r="AA138" s="404"/>
      <c r="AB138" s="404"/>
      <c r="AC138" s="404"/>
      <c r="AD138" s="404"/>
      <c r="AE138" s="404"/>
      <c r="AF138" s="404"/>
      <c r="AG138" s="404"/>
      <c r="AH138" s="404"/>
      <c r="AI138" s="404"/>
      <c r="AJ138" s="404"/>
      <c r="AK138" s="404"/>
      <c r="AL138" s="405"/>
    </row>
    <row r="139" spans="1:38" s="116" customFormat="1" ht="45">
      <c r="A139" s="127" t="s">
        <v>348</v>
      </c>
      <c r="B139" s="110"/>
      <c r="C139" s="110"/>
      <c r="D139" s="110"/>
      <c r="E139" s="111"/>
      <c r="F139" s="389"/>
      <c r="G139" s="112"/>
      <c r="H139" s="113"/>
      <c r="I139" s="114"/>
      <c r="J139" s="345"/>
      <c r="K139" s="112"/>
      <c r="L139" s="115"/>
      <c r="M139" s="114"/>
      <c r="N139" s="345"/>
      <c r="O139" s="121"/>
      <c r="P139" s="115"/>
      <c r="Q139" s="114"/>
      <c r="R139" s="466"/>
      <c r="S139" s="112"/>
      <c r="T139" s="115"/>
      <c r="U139" s="114"/>
      <c r="V139" s="474"/>
      <c r="W139" s="403"/>
      <c r="X139" s="404"/>
      <c r="Y139" s="404"/>
      <c r="Z139" s="404"/>
      <c r="AA139" s="404"/>
      <c r="AB139" s="404"/>
      <c r="AC139" s="404"/>
      <c r="AD139" s="404"/>
      <c r="AE139" s="404"/>
      <c r="AF139" s="404"/>
      <c r="AG139" s="404"/>
      <c r="AH139" s="404"/>
      <c r="AI139" s="404"/>
      <c r="AJ139" s="404"/>
      <c r="AK139" s="404"/>
      <c r="AL139" s="405"/>
    </row>
    <row r="140" spans="1:38" s="116" customFormat="1">
      <c r="A140" s="267" t="s">
        <v>349</v>
      </c>
      <c r="B140" s="110" t="s">
        <v>335</v>
      </c>
      <c r="C140" s="110">
        <f>48/60/60</f>
        <v>1.3333333333333334E-2</v>
      </c>
      <c r="D140" s="110">
        <v>1</v>
      </c>
      <c r="E140" s="111">
        <f>D140/C140</f>
        <v>75</v>
      </c>
      <c r="F140" s="389"/>
      <c r="G140" s="112">
        <f t="shared" si="96"/>
        <v>2170</v>
      </c>
      <c r="H140" s="113">
        <f t="shared" si="76"/>
        <v>28.933333333333334</v>
      </c>
      <c r="I140" s="114" t="s">
        <v>54</v>
      </c>
      <c r="J140" s="345" t="str">
        <f t="shared" si="97"/>
        <v>0,05%</v>
      </c>
      <c r="K140" s="112">
        <f t="shared" si="96"/>
        <v>2870</v>
      </c>
      <c r="L140" s="115">
        <f t="shared" si="93"/>
        <v>38.266666666666666</v>
      </c>
      <c r="M140" s="114" t="s">
        <v>55</v>
      </c>
      <c r="N140" s="345" t="str">
        <f t="shared" si="98"/>
        <v>0,03%</v>
      </c>
      <c r="O140" s="121">
        <f t="shared" si="96"/>
        <v>3500</v>
      </c>
      <c r="P140" s="115">
        <f t="shared" si="94"/>
        <v>46.666666666666671</v>
      </c>
      <c r="Q140" s="114" t="s">
        <v>56</v>
      </c>
      <c r="R140" s="466" t="str">
        <f t="shared" si="99"/>
        <v>0,03%</v>
      </c>
      <c r="S140" s="112">
        <f t="shared" si="96"/>
        <v>4270</v>
      </c>
      <c r="T140" s="115">
        <f t="shared" si="80"/>
        <v>56.933333333333337</v>
      </c>
      <c r="U140" s="114" t="s">
        <v>57</v>
      </c>
      <c r="V140" s="474" t="str">
        <f t="shared" si="100"/>
        <v>0,02%</v>
      </c>
      <c r="W140" s="403"/>
      <c r="X140" s="404"/>
      <c r="Y140" s="404"/>
      <c r="Z140" s="404"/>
      <c r="AA140" s="404"/>
      <c r="AB140" s="404"/>
      <c r="AC140" s="404"/>
      <c r="AD140" s="404"/>
      <c r="AE140" s="404"/>
      <c r="AF140" s="404"/>
      <c r="AG140" s="404"/>
      <c r="AH140" s="404"/>
      <c r="AI140" s="404"/>
      <c r="AJ140" s="404"/>
      <c r="AK140" s="404"/>
      <c r="AL140" s="405"/>
    </row>
    <row r="141" spans="1:38" s="116" customFormat="1">
      <c r="A141" s="267" t="s">
        <v>350</v>
      </c>
      <c r="B141" s="110" t="s">
        <v>53</v>
      </c>
      <c r="C141" s="110">
        <f>4/60</f>
        <v>6.6666666666666666E-2</v>
      </c>
      <c r="D141" s="110">
        <v>5</v>
      </c>
      <c r="E141" s="111">
        <f t="shared" ref="E141:E145" si="105">D141/C141</f>
        <v>75</v>
      </c>
      <c r="F141" s="389"/>
      <c r="G141" s="112">
        <f t="shared" si="96"/>
        <v>434</v>
      </c>
      <c r="H141" s="113">
        <f t="shared" si="76"/>
        <v>28.933333333333334</v>
      </c>
      <c r="I141" s="114" t="s">
        <v>54</v>
      </c>
      <c r="J141" s="345" t="str">
        <f t="shared" si="97"/>
        <v>0,23%</v>
      </c>
      <c r="K141" s="112">
        <f t="shared" si="96"/>
        <v>574</v>
      </c>
      <c r="L141" s="115">
        <f t="shared" si="93"/>
        <v>38.266666666666666</v>
      </c>
      <c r="M141" s="114" t="s">
        <v>55</v>
      </c>
      <c r="N141" s="345" t="str">
        <f t="shared" si="98"/>
        <v>0,17%</v>
      </c>
      <c r="O141" s="121">
        <f t="shared" si="96"/>
        <v>700</v>
      </c>
      <c r="P141" s="115">
        <f t="shared" si="94"/>
        <v>46.666666666666664</v>
      </c>
      <c r="Q141" s="114" t="s">
        <v>56</v>
      </c>
      <c r="R141" s="466" t="str">
        <f t="shared" si="99"/>
        <v>0,14%</v>
      </c>
      <c r="S141" s="112">
        <f t="shared" si="96"/>
        <v>854</v>
      </c>
      <c r="T141" s="115">
        <f t="shared" si="80"/>
        <v>56.93333333333333</v>
      </c>
      <c r="U141" s="114" t="s">
        <v>57</v>
      </c>
      <c r="V141" s="474" t="str">
        <f t="shared" si="100"/>
        <v>0,12%</v>
      </c>
      <c r="W141" s="403"/>
      <c r="X141" s="404"/>
      <c r="Y141" s="404"/>
      <c r="Z141" s="404"/>
      <c r="AA141" s="404"/>
      <c r="AB141" s="404"/>
      <c r="AC141" s="404"/>
      <c r="AD141" s="404"/>
      <c r="AE141" s="404"/>
      <c r="AF141" s="404"/>
      <c r="AG141" s="404"/>
      <c r="AH141" s="404"/>
      <c r="AI141" s="404"/>
      <c r="AJ141" s="404"/>
      <c r="AK141" s="404"/>
      <c r="AL141" s="405"/>
    </row>
    <row r="142" spans="1:38" s="116" customFormat="1">
      <c r="A142" s="267" t="s">
        <v>351</v>
      </c>
      <c r="B142" s="110" t="s">
        <v>339</v>
      </c>
      <c r="C142" s="110">
        <f>12/60</f>
        <v>0.2</v>
      </c>
      <c r="D142" s="110">
        <v>17</v>
      </c>
      <c r="E142" s="111">
        <f t="shared" si="105"/>
        <v>85</v>
      </c>
      <c r="F142" s="389"/>
      <c r="G142" s="112">
        <f t="shared" si="96"/>
        <v>128</v>
      </c>
      <c r="H142" s="113">
        <f t="shared" si="76"/>
        <v>25.6</v>
      </c>
      <c r="I142" s="114" t="s">
        <v>352</v>
      </c>
      <c r="J142" s="345" t="str">
        <f t="shared" si="97"/>
        <v>0,78%</v>
      </c>
      <c r="K142" s="112">
        <f t="shared" si="96"/>
        <v>169</v>
      </c>
      <c r="L142" s="115">
        <f t="shared" si="93"/>
        <v>33.800000000000004</v>
      </c>
      <c r="M142" s="114" t="s">
        <v>353</v>
      </c>
      <c r="N142" s="345" t="str">
        <f t="shared" si="98"/>
        <v>0,59%</v>
      </c>
      <c r="O142" s="121">
        <f t="shared" si="96"/>
        <v>206</v>
      </c>
      <c r="P142" s="115">
        <f t="shared" si="94"/>
        <v>41.2</v>
      </c>
      <c r="Q142" s="114" t="s">
        <v>354</v>
      </c>
      <c r="R142" s="466" t="str">
        <f t="shared" si="99"/>
        <v>0,49%</v>
      </c>
      <c r="S142" s="112">
        <f t="shared" si="96"/>
        <v>252</v>
      </c>
      <c r="T142" s="115">
        <f t="shared" si="80"/>
        <v>50.400000000000006</v>
      </c>
      <c r="U142" s="114" t="s">
        <v>355</v>
      </c>
      <c r="V142" s="474" t="str">
        <f t="shared" si="100"/>
        <v>0,40%</v>
      </c>
      <c r="W142" s="403"/>
      <c r="X142" s="404"/>
      <c r="Y142" s="404"/>
      <c r="Z142" s="404"/>
      <c r="AA142" s="404"/>
      <c r="AB142" s="404"/>
      <c r="AC142" s="404"/>
      <c r="AD142" s="404"/>
      <c r="AE142" s="404"/>
      <c r="AF142" s="404"/>
      <c r="AG142" s="404"/>
      <c r="AH142" s="404"/>
      <c r="AI142" s="404"/>
      <c r="AJ142" s="404"/>
      <c r="AK142" s="404"/>
      <c r="AL142" s="405"/>
    </row>
    <row r="143" spans="1:38" s="116" customFormat="1">
      <c r="A143" s="267" t="s">
        <v>356</v>
      </c>
      <c r="B143" s="110" t="s">
        <v>69</v>
      </c>
      <c r="C143" s="110">
        <f>1+(40/60)</f>
        <v>1.6666666666666665</v>
      </c>
      <c r="D143" s="110">
        <v>143</v>
      </c>
      <c r="E143" s="111">
        <f t="shared" si="105"/>
        <v>85.800000000000011</v>
      </c>
      <c r="F143" s="389"/>
      <c r="G143" s="112">
        <f t="shared" si="96"/>
        <v>16</v>
      </c>
      <c r="H143" s="113">
        <f t="shared" si="76"/>
        <v>26.666666666666664</v>
      </c>
      <c r="I143" s="114" t="s">
        <v>70</v>
      </c>
      <c r="J143" s="345" t="str">
        <f t="shared" si="97"/>
        <v>6,59%</v>
      </c>
      <c r="K143" s="112">
        <f t="shared" si="96"/>
        <v>21</v>
      </c>
      <c r="L143" s="115">
        <f t="shared" si="93"/>
        <v>35</v>
      </c>
      <c r="M143" s="114" t="s">
        <v>17</v>
      </c>
      <c r="N143" s="345" t="str">
        <f t="shared" si="98"/>
        <v>4,98%</v>
      </c>
      <c r="O143" s="121">
        <f t="shared" si="96"/>
        <v>25</v>
      </c>
      <c r="P143" s="115">
        <f t="shared" si="94"/>
        <v>41.666666666666664</v>
      </c>
      <c r="Q143" s="114" t="s">
        <v>71</v>
      </c>
      <c r="R143" s="466" t="str">
        <f t="shared" si="99"/>
        <v>4,09%</v>
      </c>
      <c r="S143" s="112">
        <f t="shared" si="96"/>
        <v>30</v>
      </c>
      <c r="T143" s="115">
        <f t="shared" si="80"/>
        <v>49.999999999999993</v>
      </c>
      <c r="U143" s="114" t="s">
        <v>44</v>
      </c>
      <c r="V143" s="474" t="str">
        <f t="shared" si="100"/>
        <v>3,35%</v>
      </c>
      <c r="W143" s="403"/>
      <c r="X143" s="404"/>
      <c r="Y143" s="404"/>
      <c r="Z143" s="404"/>
      <c r="AA143" s="404"/>
      <c r="AB143" s="404"/>
      <c r="AC143" s="404"/>
      <c r="AD143" s="404"/>
      <c r="AE143" s="404"/>
      <c r="AF143" s="404"/>
      <c r="AG143" s="404"/>
      <c r="AH143" s="404"/>
      <c r="AI143" s="404"/>
      <c r="AJ143" s="404"/>
      <c r="AK143" s="404"/>
      <c r="AL143" s="405"/>
    </row>
    <row r="144" spans="1:38" s="116" customFormat="1">
      <c r="A144" s="267" t="s">
        <v>357</v>
      </c>
      <c r="B144" s="110" t="s">
        <v>69</v>
      </c>
      <c r="C144" s="110">
        <f>1+(40/60)</f>
        <v>1.6666666666666665</v>
      </c>
      <c r="D144" s="110">
        <v>143</v>
      </c>
      <c r="E144" s="111">
        <f t="shared" si="105"/>
        <v>85.800000000000011</v>
      </c>
      <c r="F144" s="389"/>
      <c r="G144" s="112">
        <f t="shared" si="96"/>
        <v>16</v>
      </c>
      <c r="H144" s="113">
        <f t="shared" si="76"/>
        <v>26.666666666666664</v>
      </c>
      <c r="I144" s="114" t="s">
        <v>70</v>
      </c>
      <c r="J144" s="345" t="str">
        <f t="shared" si="97"/>
        <v>6,59%</v>
      </c>
      <c r="K144" s="112">
        <f t="shared" si="96"/>
        <v>21</v>
      </c>
      <c r="L144" s="115">
        <f t="shared" si="93"/>
        <v>35</v>
      </c>
      <c r="M144" s="114" t="s">
        <v>17</v>
      </c>
      <c r="N144" s="345" t="str">
        <f t="shared" si="98"/>
        <v>4,98%</v>
      </c>
      <c r="O144" s="121">
        <f t="shared" si="96"/>
        <v>25</v>
      </c>
      <c r="P144" s="115">
        <f t="shared" si="94"/>
        <v>41.666666666666664</v>
      </c>
      <c r="Q144" s="114" t="s">
        <v>71</v>
      </c>
      <c r="R144" s="466" t="str">
        <f t="shared" si="99"/>
        <v>4,09%</v>
      </c>
      <c r="S144" s="112">
        <f t="shared" si="96"/>
        <v>30</v>
      </c>
      <c r="T144" s="115">
        <f t="shared" si="80"/>
        <v>49.999999999999993</v>
      </c>
      <c r="U144" s="114" t="s">
        <v>44</v>
      </c>
      <c r="V144" s="474" t="str">
        <f t="shared" si="100"/>
        <v>3,35%</v>
      </c>
      <c r="W144" s="403"/>
      <c r="X144" s="404"/>
      <c r="Y144" s="404"/>
      <c r="Z144" s="404"/>
      <c r="AA144" s="404"/>
      <c r="AB144" s="404"/>
      <c r="AC144" s="404"/>
      <c r="AD144" s="404"/>
      <c r="AE144" s="404"/>
      <c r="AF144" s="404"/>
      <c r="AG144" s="404"/>
      <c r="AH144" s="404"/>
      <c r="AI144" s="404"/>
      <c r="AJ144" s="404"/>
      <c r="AK144" s="404"/>
      <c r="AL144" s="405"/>
    </row>
    <row r="145" spans="1:38" s="92" customFormat="1">
      <c r="A145" s="262" t="s">
        <v>358</v>
      </c>
      <c r="B145" s="87" t="s">
        <v>132</v>
      </c>
      <c r="C145" s="87">
        <f>2+(20/60)</f>
        <v>2.3333333333333335</v>
      </c>
      <c r="D145" s="87">
        <v>215</v>
      </c>
      <c r="E145" s="54">
        <f t="shared" si="105"/>
        <v>92.142857142857139</v>
      </c>
      <c r="F145" s="389"/>
      <c r="G145" s="88">
        <f t="shared" si="96"/>
        <v>11</v>
      </c>
      <c r="H145" s="89">
        <f t="shared" si="76"/>
        <v>25.666666666666668</v>
      </c>
      <c r="I145" s="90" t="s">
        <v>346</v>
      </c>
      <c r="J145" s="347" t="str">
        <f t="shared" si="97"/>
        <v>9,91%</v>
      </c>
      <c r="K145" s="88">
        <f t="shared" si="96"/>
        <v>14</v>
      </c>
      <c r="L145" s="91">
        <f t="shared" si="93"/>
        <v>32.666666666666671</v>
      </c>
      <c r="M145" s="90" t="s">
        <v>343</v>
      </c>
      <c r="N145" s="347" t="str">
        <f t="shared" si="98"/>
        <v>7,49%</v>
      </c>
      <c r="O145" s="125">
        <f t="shared" si="96"/>
        <v>17</v>
      </c>
      <c r="P145" s="91">
        <f t="shared" si="94"/>
        <v>39.666666666666671</v>
      </c>
      <c r="Q145" s="93" t="s">
        <v>347</v>
      </c>
      <c r="R145" s="467" t="str">
        <f t="shared" si="99"/>
        <v>6,14%</v>
      </c>
      <c r="S145" s="88">
        <f t="shared" si="96"/>
        <v>20</v>
      </c>
      <c r="T145" s="91">
        <f t="shared" si="80"/>
        <v>46.666666666666671</v>
      </c>
      <c r="U145" s="93" t="s">
        <v>56</v>
      </c>
      <c r="V145" s="472" t="str">
        <f t="shared" si="100"/>
        <v>5,04%</v>
      </c>
      <c r="W145" s="403"/>
      <c r="X145" s="404"/>
      <c r="Y145" s="404"/>
      <c r="Z145" s="404"/>
      <c r="AA145" s="404"/>
      <c r="AB145" s="404"/>
      <c r="AC145" s="404"/>
      <c r="AD145" s="404"/>
      <c r="AE145" s="404"/>
      <c r="AF145" s="404"/>
      <c r="AG145" s="404"/>
      <c r="AH145" s="404"/>
      <c r="AI145" s="404"/>
      <c r="AJ145" s="404"/>
      <c r="AK145" s="404"/>
      <c r="AL145" s="405"/>
    </row>
    <row r="146" spans="1:38" s="116" customFormat="1" ht="30">
      <c r="A146" s="127" t="s">
        <v>359</v>
      </c>
      <c r="B146" s="110"/>
      <c r="C146" s="110"/>
      <c r="D146" s="110"/>
      <c r="E146" s="111"/>
      <c r="F146" s="389"/>
      <c r="G146" s="112"/>
      <c r="H146" s="113"/>
      <c r="I146" s="114"/>
      <c r="J146" s="345"/>
      <c r="K146" s="112"/>
      <c r="L146" s="115"/>
      <c r="M146" s="114"/>
      <c r="N146" s="345"/>
      <c r="O146" s="121"/>
      <c r="P146" s="115"/>
      <c r="Q146" s="114"/>
      <c r="R146" s="466"/>
      <c r="S146" s="112"/>
      <c r="T146" s="115"/>
      <c r="U146" s="114"/>
      <c r="V146" s="474"/>
      <c r="W146" s="403"/>
      <c r="X146" s="404"/>
      <c r="Y146" s="404"/>
      <c r="Z146" s="404"/>
      <c r="AA146" s="404"/>
      <c r="AB146" s="404"/>
      <c r="AC146" s="404"/>
      <c r="AD146" s="404"/>
      <c r="AE146" s="404"/>
      <c r="AF146" s="404"/>
      <c r="AG146" s="404"/>
      <c r="AH146" s="404"/>
      <c r="AI146" s="404"/>
      <c r="AJ146" s="404"/>
      <c r="AK146" s="404"/>
      <c r="AL146" s="405"/>
    </row>
    <row r="147" spans="1:38" s="116" customFormat="1">
      <c r="A147" s="267" t="s">
        <v>360</v>
      </c>
      <c r="B147" s="110" t="s">
        <v>53</v>
      </c>
      <c r="C147" s="110">
        <f>4/60</f>
        <v>6.6666666666666666E-2</v>
      </c>
      <c r="D147" s="110">
        <v>5</v>
      </c>
      <c r="E147" s="111">
        <f>D147/C147</f>
        <v>75</v>
      </c>
      <c r="F147" s="389"/>
      <c r="G147" s="112">
        <f t="shared" si="96"/>
        <v>434</v>
      </c>
      <c r="H147" s="113">
        <f t="shared" ref="H147:H209" si="106">ROUNDUP(G147,0)*$C147</f>
        <v>28.933333333333334</v>
      </c>
      <c r="I147" s="114" t="s">
        <v>54</v>
      </c>
      <c r="J147" s="345" t="str">
        <f t="shared" si="97"/>
        <v>0,23%</v>
      </c>
      <c r="K147" s="112">
        <f t="shared" si="96"/>
        <v>574</v>
      </c>
      <c r="L147" s="115">
        <f t="shared" si="93"/>
        <v>38.266666666666666</v>
      </c>
      <c r="M147" s="114" t="s">
        <v>55</v>
      </c>
      <c r="N147" s="345" t="str">
        <f t="shared" si="98"/>
        <v>0,17%</v>
      </c>
      <c r="O147" s="121">
        <f t="shared" si="96"/>
        <v>700</v>
      </c>
      <c r="P147" s="115">
        <f t="shared" si="94"/>
        <v>46.666666666666664</v>
      </c>
      <c r="Q147" s="114" t="s">
        <v>56</v>
      </c>
      <c r="R147" s="466" t="str">
        <f t="shared" si="99"/>
        <v>0,14%</v>
      </c>
      <c r="S147" s="112">
        <f t="shared" si="96"/>
        <v>854</v>
      </c>
      <c r="T147" s="115">
        <f t="shared" ref="T147:T209" si="107">ROUNDUP(S147,0)*$C147</f>
        <v>56.93333333333333</v>
      </c>
      <c r="U147" s="114" t="s">
        <v>57</v>
      </c>
      <c r="V147" s="474" t="str">
        <f t="shared" si="100"/>
        <v>0,12%</v>
      </c>
      <c r="W147" s="403"/>
      <c r="X147" s="404"/>
      <c r="Y147" s="404"/>
      <c r="Z147" s="404"/>
      <c r="AA147" s="404"/>
      <c r="AB147" s="404"/>
      <c r="AC147" s="404"/>
      <c r="AD147" s="404"/>
      <c r="AE147" s="404"/>
      <c r="AF147" s="404"/>
      <c r="AG147" s="404"/>
      <c r="AH147" s="404"/>
      <c r="AI147" s="404"/>
      <c r="AJ147" s="404"/>
      <c r="AK147" s="404"/>
      <c r="AL147" s="405"/>
    </row>
    <row r="148" spans="1:38" s="116" customFormat="1">
      <c r="A148" s="267" t="s">
        <v>361</v>
      </c>
      <c r="B148" s="110" t="s">
        <v>64</v>
      </c>
      <c r="C148" s="110">
        <f>48/60</f>
        <v>0.8</v>
      </c>
      <c r="D148" s="110">
        <v>71</v>
      </c>
      <c r="E148" s="111">
        <f t="shared" ref="E148:E155" si="108">D148/C148</f>
        <v>88.75</v>
      </c>
      <c r="F148" s="389"/>
      <c r="G148" s="112">
        <f t="shared" si="96"/>
        <v>31</v>
      </c>
      <c r="H148" s="113">
        <f t="shared" si="106"/>
        <v>24.8</v>
      </c>
      <c r="I148" s="114" t="s">
        <v>65</v>
      </c>
      <c r="J148" s="345" t="str">
        <f t="shared" si="97"/>
        <v>3,27%</v>
      </c>
      <c r="K148" s="112">
        <f t="shared" si="96"/>
        <v>41</v>
      </c>
      <c r="L148" s="115">
        <f t="shared" si="93"/>
        <v>32.800000000000004</v>
      </c>
      <c r="M148" s="114" t="s">
        <v>66</v>
      </c>
      <c r="N148" s="345" t="str">
        <f t="shared" si="98"/>
        <v>2,47%</v>
      </c>
      <c r="O148" s="121">
        <f t="shared" si="96"/>
        <v>50</v>
      </c>
      <c r="P148" s="115">
        <f t="shared" si="94"/>
        <v>40</v>
      </c>
      <c r="Q148" s="114" t="s">
        <v>21</v>
      </c>
      <c r="R148" s="466" t="str">
        <f t="shared" si="99"/>
        <v>2,03%</v>
      </c>
      <c r="S148" s="112">
        <f t="shared" si="96"/>
        <v>61</v>
      </c>
      <c r="T148" s="115">
        <f t="shared" si="107"/>
        <v>48.800000000000004</v>
      </c>
      <c r="U148" s="114" t="s">
        <v>67</v>
      </c>
      <c r="V148" s="474" t="str">
        <f t="shared" si="100"/>
        <v>1,66%</v>
      </c>
      <c r="W148" s="403"/>
      <c r="X148" s="404"/>
      <c r="Y148" s="404"/>
      <c r="Z148" s="404"/>
      <c r="AA148" s="404"/>
      <c r="AB148" s="404"/>
      <c r="AC148" s="404"/>
      <c r="AD148" s="404"/>
      <c r="AE148" s="404"/>
      <c r="AF148" s="404"/>
      <c r="AG148" s="404"/>
      <c r="AH148" s="404"/>
      <c r="AI148" s="404"/>
      <c r="AJ148" s="404"/>
      <c r="AK148" s="404"/>
      <c r="AL148" s="405"/>
    </row>
    <row r="149" spans="1:38" s="92" customFormat="1">
      <c r="A149" s="262" t="s">
        <v>362</v>
      </c>
      <c r="B149" s="87" t="s">
        <v>25</v>
      </c>
      <c r="C149" s="87">
        <f>3+(10/60)</f>
        <v>3.1666666666666665</v>
      </c>
      <c r="D149" s="87">
        <v>287</v>
      </c>
      <c r="E149" s="53">
        <f t="shared" si="108"/>
        <v>90.631578947368425</v>
      </c>
      <c r="F149" s="389"/>
      <c r="G149" s="88">
        <f t="shared" si="96"/>
        <v>8</v>
      </c>
      <c r="H149" s="89">
        <f t="shared" si="106"/>
        <v>25.333333333333332</v>
      </c>
      <c r="I149" s="90" t="s">
        <v>27</v>
      </c>
      <c r="J149" s="347" t="str">
        <f t="shared" si="97"/>
        <v>13,23%</v>
      </c>
      <c r="K149" s="88">
        <f t="shared" si="96"/>
        <v>10</v>
      </c>
      <c r="L149" s="91">
        <f t="shared" si="93"/>
        <v>31.666666666666664</v>
      </c>
      <c r="M149" s="93" t="s">
        <v>363</v>
      </c>
      <c r="N149" s="347" t="str">
        <f t="shared" si="98"/>
        <v>10,00%</v>
      </c>
      <c r="O149" s="125">
        <f t="shared" si="96"/>
        <v>13</v>
      </c>
      <c r="P149" s="91">
        <f t="shared" si="94"/>
        <v>41.166666666666664</v>
      </c>
      <c r="Q149" s="90" t="s">
        <v>364</v>
      </c>
      <c r="R149" s="467" t="str">
        <f t="shared" si="99"/>
        <v>8,20%</v>
      </c>
      <c r="S149" s="88">
        <f t="shared" si="96"/>
        <v>15</v>
      </c>
      <c r="T149" s="91">
        <f t="shared" si="107"/>
        <v>47.5</v>
      </c>
      <c r="U149" s="90" t="s">
        <v>365</v>
      </c>
      <c r="V149" s="472" t="str">
        <f t="shared" si="100"/>
        <v>6,72%</v>
      </c>
      <c r="W149" s="403"/>
      <c r="X149" s="404"/>
      <c r="Y149" s="404"/>
      <c r="Z149" s="404"/>
      <c r="AA149" s="404"/>
      <c r="AB149" s="404"/>
      <c r="AC149" s="404"/>
      <c r="AD149" s="404"/>
      <c r="AE149" s="404"/>
      <c r="AF149" s="404"/>
      <c r="AG149" s="404"/>
      <c r="AH149" s="404"/>
      <c r="AI149" s="404"/>
      <c r="AJ149" s="404"/>
      <c r="AK149" s="404"/>
      <c r="AL149" s="405"/>
    </row>
    <row r="150" spans="1:38" s="116" customFormat="1">
      <c r="A150" s="267" t="s">
        <v>366</v>
      </c>
      <c r="B150" s="110" t="s">
        <v>79</v>
      </c>
      <c r="C150" s="110">
        <v>4</v>
      </c>
      <c r="D150" s="110">
        <v>359</v>
      </c>
      <c r="E150" s="111">
        <f t="shared" si="108"/>
        <v>89.75</v>
      </c>
      <c r="F150" s="389"/>
      <c r="G150" s="112">
        <f t="shared" si="96"/>
        <v>7</v>
      </c>
      <c r="H150" s="113">
        <f t="shared" si="106"/>
        <v>28</v>
      </c>
      <c r="I150" s="114" t="s">
        <v>211</v>
      </c>
      <c r="J150" s="345" t="str">
        <f t="shared" si="97"/>
        <v>16,54%</v>
      </c>
      <c r="K150" s="112">
        <f t="shared" si="96"/>
        <v>8</v>
      </c>
      <c r="L150" s="115">
        <f t="shared" si="93"/>
        <v>32</v>
      </c>
      <c r="M150" s="114" t="s">
        <v>60</v>
      </c>
      <c r="N150" s="345" t="str">
        <f t="shared" si="98"/>
        <v>12,51%</v>
      </c>
      <c r="O150" s="121">
        <f t="shared" si="96"/>
        <v>10</v>
      </c>
      <c r="P150" s="115">
        <f t="shared" si="94"/>
        <v>40</v>
      </c>
      <c r="Q150" s="114" t="s">
        <v>21</v>
      </c>
      <c r="R150" s="466" t="str">
        <f t="shared" si="99"/>
        <v>10,26%</v>
      </c>
      <c r="S150" s="112">
        <f t="shared" si="96"/>
        <v>12</v>
      </c>
      <c r="T150" s="115">
        <f t="shared" si="107"/>
        <v>48</v>
      </c>
      <c r="U150" s="114" t="s">
        <v>74</v>
      </c>
      <c r="V150" s="474" t="str">
        <f t="shared" si="100"/>
        <v>8,41%</v>
      </c>
      <c r="W150" s="403"/>
      <c r="X150" s="404"/>
      <c r="Y150" s="404"/>
      <c r="Z150" s="404"/>
      <c r="AA150" s="404"/>
      <c r="AB150" s="404"/>
      <c r="AC150" s="404"/>
      <c r="AD150" s="404"/>
      <c r="AE150" s="404"/>
      <c r="AF150" s="404"/>
      <c r="AG150" s="404"/>
      <c r="AH150" s="404"/>
      <c r="AI150" s="404"/>
      <c r="AJ150" s="404"/>
      <c r="AK150" s="404"/>
      <c r="AL150" s="405"/>
    </row>
    <row r="151" spans="1:38">
      <c r="A151" s="260" t="s">
        <v>367</v>
      </c>
      <c r="B151" s="5" t="s">
        <v>368</v>
      </c>
      <c r="C151" s="5">
        <v>9.5</v>
      </c>
      <c r="D151" s="5">
        <v>862</v>
      </c>
      <c r="E151" s="33">
        <f t="shared" si="108"/>
        <v>90.736842105263165</v>
      </c>
      <c r="F151" s="389"/>
      <c r="G151" s="56">
        <f t="shared" si="96"/>
        <v>3</v>
      </c>
      <c r="H151" s="58">
        <f t="shared" si="106"/>
        <v>28.5</v>
      </c>
      <c r="I151" s="59" t="s">
        <v>28</v>
      </c>
      <c r="J151" s="345" t="str">
        <f t="shared" si="97"/>
        <v>39,72%</v>
      </c>
      <c r="K151" s="56">
        <f t="shared" si="96"/>
        <v>4</v>
      </c>
      <c r="L151" s="31">
        <f t="shared" si="93"/>
        <v>38</v>
      </c>
      <c r="M151" s="59" t="s">
        <v>369</v>
      </c>
      <c r="N151" s="345" t="str">
        <f t="shared" si="98"/>
        <v>30,03%</v>
      </c>
      <c r="O151" s="77">
        <f t="shared" si="96"/>
        <v>5</v>
      </c>
      <c r="P151" s="31">
        <f t="shared" si="94"/>
        <v>47.5</v>
      </c>
      <c r="Q151" s="59" t="s">
        <v>365</v>
      </c>
      <c r="R151" s="466" t="str">
        <f t="shared" si="99"/>
        <v>24,63%</v>
      </c>
      <c r="S151" s="56">
        <f t="shared" si="96"/>
        <v>5</v>
      </c>
      <c r="T151" s="31">
        <f t="shared" si="107"/>
        <v>47.5</v>
      </c>
      <c r="U151" s="59" t="s">
        <v>365</v>
      </c>
      <c r="V151" s="474" t="str">
        <f t="shared" si="100"/>
        <v>20,19%</v>
      </c>
      <c r="W151" s="403"/>
      <c r="X151" s="404"/>
      <c r="Y151" s="404"/>
      <c r="Z151" s="404"/>
      <c r="AA151" s="404"/>
      <c r="AB151" s="404"/>
      <c r="AC151" s="404"/>
      <c r="AD151" s="404"/>
      <c r="AE151" s="404"/>
      <c r="AF151" s="404"/>
      <c r="AG151" s="404"/>
      <c r="AH151" s="404"/>
      <c r="AI151" s="404"/>
      <c r="AJ151" s="404"/>
      <c r="AK151" s="404"/>
      <c r="AL151" s="405"/>
    </row>
    <row r="152" spans="1:38" s="116" customFormat="1">
      <c r="A152" s="267" t="s">
        <v>370</v>
      </c>
      <c r="B152" s="110" t="s">
        <v>26</v>
      </c>
      <c r="C152" s="110">
        <v>19</v>
      </c>
      <c r="D152" s="110">
        <v>1724</v>
      </c>
      <c r="E152" s="111">
        <f t="shared" si="108"/>
        <v>90.736842105263165</v>
      </c>
      <c r="F152" s="389"/>
      <c r="G152" s="112">
        <f t="shared" si="96"/>
        <v>2</v>
      </c>
      <c r="H152" s="113">
        <f t="shared" si="106"/>
        <v>38</v>
      </c>
      <c r="I152" s="114" t="s">
        <v>369</v>
      </c>
      <c r="J152" s="345" t="str">
        <f t="shared" si="97"/>
        <v>79,45%</v>
      </c>
      <c r="K152" s="112">
        <f t="shared" si="96"/>
        <v>2</v>
      </c>
      <c r="L152" s="115">
        <f t="shared" si="93"/>
        <v>38</v>
      </c>
      <c r="M152" s="114" t="s">
        <v>369</v>
      </c>
      <c r="N152" s="345" t="str">
        <f t="shared" si="98"/>
        <v>60,07%</v>
      </c>
      <c r="O152" s="121">
        <f t="shared" si="96"/>
        <v>3</v>
      </c>
      <c r="P152" s="115">
        <f t="shared" si="94"/>
        <v>57</v>
      </c>
      <c r="Q152" s="114" t="s">
        <v>371</v>
      </c>
      <c r="R152" s="466" t="str">
        <f t="shared" si="99"/>
        <v>49,26%</v>
      </c>
      <c r="S152" s="112">
        <f t="shared" si="96"/>
        <v>3</v>
      </c>
      <c r="T152" s="115">
        <f t="shared" si="107"/>
        <v>57</v>
      </c>
      <c r="U152" s="114" t="s">
        <v>371</v>
      </c>
      <c r="V152" s="474" t="str">
        <f t="shared" si="100"/>
        <v>40,37%</v>
      </c>
      <c r="W152" s="403"/>
      <c r="X152" s="404"/>
      <c r="Y152" s="404"/>
      <c r="Z152" s="404"/>
      <c r="AA152" s="404"/>
      <c r="AB152" s="404"/>
      <c r="AC152" s="404"/>
      <c r="AD152" s="404"/>
      <c r="AE152" s="404"/>
      <c r="AF152" s="404"/>
      <c r="AG152" s="404"/>
      <c r="AH152" s="404"/>
      <c r="AI152" s="404"/>
      <c r="AJ152" s="404"/>
      <c r="AK152" s="404"/>
      <c r="AL152" s="405"/>
    </row>
    <row r="153" spans="1:38">
      <c r="A153" s="260" t="s">
        <v>372</v>
      </c>
      <c r="B153" s="5" t="s">
        <v>53</v>
      </c>
      <c r="C153" s="3">
        <f>4/60</f>
        <v>6.6666666666666666E-2</v>
      </c>
      <c r="D153" s="5">
        <v>5</v>
      </c>
      <c r="E153" s="33">
        <f t="shared" si="108"/>
        <v>75</v>
      </c>
      <c r="F153" s="389"/>
      <c r="G153" s="56">
        <f t="shared" si="96"/>
        <v>434</v>
      </c>
      <c r="H153" s="58">
        <f t="shared" si="106"/>
        <v>28.933333333333334</v>
      </c>
      <c r="I153" s="59" t="s">
        <v>54</v>
      </c>
      <c r="J153" s="345" t="str">
        <f t="shared" si="97"/>
        <v>0,23%</v>
      </c>
      <c r="K153" s="56">
        <f t="shared" si="96"/>
        <v>574</v>
      </c>
      <c r="L153" s="31">
        <f t="shared" si="93"/>
        <v>38.266666666666666</v>
      </c>
      <c r="M153" s="59" t="s">
        <v>55</v>
      </c>
      <c r="N153" s="345" t="str">
        <f t="shared" si="98"/>
        <v>0,17%</v>
      </c>
      <c r="O153" s="77">
        <f t="shared" si="96"/>
        <v>700</v>
      </c>
      <c r="P153" s="31">
        <f t="shared" si="94"/>
        <v>46.666666666666664</v>
      </c>
      <c r="Q153" s="59" t="s">
        <v>56</v>
      </c>
      <c r="R153" s="466" t="str">
        <f t="shared" si="99"/>
        <v>0,14%</v>
      </c>
      <c r="S153" s="56">
        <f t="shared" si="96"/>
        <v>854</v>
      </c>
      <c r="T153" s="31">
        <f t="shared" si="107"/>
        <v>56.93333333333333</v>
      </c>
      <c r="U153" s="59" t="s">
        <v>57</v>
      </c>
      <c r="V153" s="474" t="str">
        <f t="shared" si="100"/>
        <v>0,12%</v>
      </c>
      <c r="W153" s="403"/>
      <c r="X153" s="404"/>
      <c r="Y153" s="404"/>
      <c r="Z153" s="404"/>
      <c r="AA153" s="404"/>
      <c r="AB153" s="404"/>
      <c r="AC153" s="404"/>
      <c r="AD153" s="404"/>
      <c r="AE153" s="404"/>
      <c r="AF153" s="404"/>
      <c r="AG153" s="404"/>
      <c r="AH153" s="404"/>
      <c r="AI153" s="404"/>
      <c r="AJ153" s="404"/>
      <c r="AK153" s="404"/>
      <c r="AL153" s="405"/>
    </row>
    <row r="154" spans="1:38" s="116" customFormat="1">
      <c r="A154" s="267" t="s">
        <v>373</v>
      </c>
      <c r="B154" s="110" t="s">
        <v>64</v>
      </c>
      <c r="C154" s="110">
        <f>48/60</f>
        <v>0.8</v>
      </c>
      <c r="D154" s="110">
        <v>71</v>
      </c>
      <c r="E154" s="111">
        <f t="shared" si="108"/>
        <v>88.75</v>
      </c>
      <c r="F154" s="389"/>
      <c r="G154" s="112">
        <f t="shared" si="96"/>
        <v>31</v>
      </c>
      <c r="H154" s="113">
        <f t="shared" si="106"/>
        <v>24.8</v>
      </c>
      <c r="I154" s="114" t="s">
        <v>65</v>
      </c>
      <c r="J154" s="345" t="str">
        <f t="shared" si="97"/>
        <v>3,27%</v>
      </c>
      <c r="K154" s="112">
        <f t="shared" si="96"/>
        <v>41</v>
      </c>
      <c r="L154" s="115">
        <f t="shared" si="93"/>
        <v>32.800000000000004</v>
      </c>
      <c r="M154" s="114" t="s">
        <v>66</v>
      </c>
      <c r="N154" s="345" t="str">
        <f t="shared" si="98"/>
        <v>2,47%</v>
      </c>
      <c r="O154" s="121">
        <f t="shared" si="96"/>
        <v>50</v>
      </c>
      <c r="P154" s="115">
        <f t="shared" si="94"/>
        <v>40</v>
      </c>
      <c r="Q154" s="114" t="s">
        <v>21</v>
      </c>
      <c r="R154" s="466" t="str">
        <f t="shared" si="99"/>
        <v>2,03%</v>
      </c>
      <c r="S154" s="112">
        <f t="shared" si="96"/>
        <v>61</v>
      </c>
      <c r="T154" s="115">
        <f t="shared" si="107"/>
        <v>48.800000000000004</v>
      </c>
      <c r="U154" s="114" t="s">
        <v>67</v>
      </c>
      <c r="V154" s="474" t="str">
        <f t="shared" si="100"/>
        <v>1,66%</v>
      </c>
      <c r="W154" s="403"/>
      <c r="X154" s="404"/>
      <c r="Y154" s="404"/>
      <c r="Z154" s="404"/>
      <c r="AA154" s="404"/>
      <c r="AB154" s="404"/>
      <c r="AC154" s="404"/>
      <c r="AD154" s="404"/>
      <c r="AE154" s="404"/>
      <c r="AF154" s="404"/>
      <c r="AG154" s="404"/>
      <c r="AH154" s="404"/>
      <c r="AI154" s="404"/>
      <c r="AJ154" s="404"/>
      <c r="AK154" s="404"/>
      <c r="AL154" s="405"/>
    </row>
    <row r="155" spans="1:38" s="13" customFormat="1" ht="15.75" thickBot="1">
      <c r="A155" s="270" t="s">
        <v>374</v>
      </c>
      <c r="B155" s="79" t="s">
        <v>375</v>
      </c>
      <c r="C155" s="79">
        <v>11</v>
      </c>
      <c r="D155" s="79">
        <v>1005</v>
      </c>
      <c r="E155" s="40">
        <f t="shared" si="108"/>
        <v>91.36363636363636</v>
      </c>
      <c r="F155" s="390"/>
      <c r="G155" s="66">
        <f t="shared" si="96"/>
        <v>3</v>
      </c>
      <c r="H155" s="62">
        <f t="shared" si="106"/>
        <v>33</v>
      </c>
      <c r="I155" s="63" t="s">
        <v>216</v>
      </c>
      <c r="J155" s="345" t="str">
        <f t="shared" si="97"/>
        <v>46,31%</v>
      </c>
      <c r="K155" s="342">
        <f t="shared" si="96"/>
        <v>3</v>
      </c>
      <c r="L155" s="344">
        <f t="shared" si="93"/>
        <v>33</v>
      </c>
      <c r="M155" s="61" t="s">
        <v>216</v>
      </c>
      <c r="N155" s="346" t="str">
        <f t="shared" si="98"/>
        <v>35,02%</v>
      </c>
      <c r="O155" s="78">
        <f t="shared" si="96"/>
        <v>4</v>
      </c>
      <c r="P155" s="37">
        <f t="shared" si="94"/>
        <v>44</v>
      </c>
      <c r="Q155" s="63" t="s">
        <v>290</v>
      </c>
      <c r="R155" s="466" t="str">
        <f t="shared" si="99"/>
        <v>28,71%</v>
      </c>
      <c r="S155" s="342">
        <f t="shared" si="96"/>
        <v>5</v>
      </c>
      <c r="T155" s="344">
        <f t="shared" si="107"/>
        <v>55</v>
      </c>
      <c r="U155" s="61" t="s">
        <v>376</v>
      </c>
      <c r="V155" s="475" t="str">
        <f t="shared" si="100"/>
        <v>23,54%</v>
      </c>
      <c r="W155" s="403"/>
      <c r="X155" s="404"/>
      <c r="Y155" s="404"/>
      <c r="Z155" s="404"/>
      <c r="AA155" s="404"/>
      <c r="AB155" s="404"/>
      <c r="AC155" s="404"/>
      <c r="AD155" s="404"/>
      <c r="AE155" s="404"/>
      <c r="AF155" s="404"/>
      <c r="AG155" s="404"/>
      <c r="AH155" s="404"/>
      <c r="AI155" s="404"/>
      <c r="AJ155" s="404"/>
      <c r="AK155" s="404"/>
      <c r="AL155" s="405"/>
    </row>
    <row r="156" spans="1:38" s="76" customFormat="1" ht="15.75" thickBot="1">
      <c r="A156" s="359" t="s">
        <v>76</v>
      </c>
      <c r="B156" s="360"/>
      <c r="C156" s="360"/>
      <c r="D156" s="360"/>
      <c r="E156" s="360"/>
      <c r="F156" s="361"/>
      <c r="G156" s="419">
        <v>3100</v>
      </c>
      <c r="H156" s="410"/>
      <c r="I156" s="410"/>
      <c r="J156" s="413"/>
      <c r="K156" s="419">
        <v>4100</v>
      </c>
      <c r="L156" s="410"/>
      <c r="M156" s="410"/>
      <c r="N156" s="413"/>
      <c r="O156" s="419">
        <v>5000</v>
      </c>
      <c r="P156" s="410"/>
      <c r="Q156" s="410"/>
      <c r="R156" s="413"/>
      <c r="S156" s="419">
        <v>6100</v>
      </c>
      <c r="T156" s="410"/>
      <c r="U156" s="410"/>
      <c r="V156" s="413"/>
      <c r="W156" s="403"/>
      <c r="X156" s="404"/>
      <c r="Y156" s="404"/>
      <c r="Z156" s="404"/>
      <c r="AA156" s="404"/>
      <c r="AB156" s="404"/>
      <c r="AC156" s="404"/>
      <c r="AD156" s="404"/>
      <c r="AE156" s="404"/>
      <c r="AF156" s="404"/>
      <c r="AG156" s="404"/>
      <c r="AH156" s="404"/>
      <c r="AI156" s="404"/>
      <c r="AJ156" s="404"/>
      <c r="AK156" s="404"/>
      <c r="AL156" s="405"/>
    </row>
    <row r="157" spans="1:38" s="92" customFormat="1" ht="45.75" customHeight="1">
      <c r="A157" s="129" t="s">
        <v>377</v>
      </c>
      <c r="B157" s="130" t="s">
        <v>25</v>
      </c>
      <c r="C157" s="131">
        <f>3+(10/60)</f>
        <v>3.1666666666666665</v>
      </c>
      <c r="D157" s="131">
        <v>287</v>
      </c>
      <c r="E157" s="132">
        <f>D157/C157</f>
        <v>90.631578947368425</v>
      </c>
      <c r="F157" s="392"/>
      <c r="G157" s="148">
        <f>ROUNDUP(G$156/$D157,0)</f>
        <v>11</v>
      </c>
      <c r="H157" s="142">
        <f t="shared" si="106"/>
        <v>34.833333333333329</v>
      </c>
      <c r="I157" s="143" t="s">
        <v>29</v>
      </c>
      <c r="J157" s="347" t="str">
        <f>TEXT(D157/$G$156,"0,00%")</f>
        <v>9,26%</v>
      </c>
      <c r="K157" s="141">
        <f t="shared" ref="K157:S169" si="109">ROUNDUP(K$156/$D157,0)</f>
        <v>15</v>
      </c>
      <c r="L157" s="144">
        <f t="shared" si="93"/>
        <v>47.5</v>
      </c>
      <c r="M157" s="143" t="s">
        <v>365</v>
      </c>
      <c r="N157" s="347" t="str">
        <f>TEXT(D157/$K$156,"0,00%")</f>
        <v>7,00%</v>
      </c>
      <c r="O157" s="143">
        <f t="shared" si="109"/>
        <v>18</v>
      </c>
      <c r="P157" s="144">
        <f t="shared" si="94"/>
        <v>57</v>
      </c>
      <c r="Q157" s="143" t="s">
        <v>371</v>
      </c>
      <c r="R157" s="347" t="str">
        <f>TEXT(D157/$O$156,"0,00%")</f>
        <v>5,74%</v>
      </c>
      <c r="S157" s="143">
        <f t="shared" si="109"/>
        <v>22</v>
      </c>
      <c r="T157" s="144">
        <f t="shared" si="107"/>
        <v>69.666666666666657</v>
      </c>
      <c r="U157" s="145" t="s">
        <v>378</v>
      </c>
      <c r="V157" s="347" t="str">
        <f>TEXT(D157/$S$156,"0,00%")</f>
        <v>4,70%</v>
      </c>
      <c r="W157" s="403"/>
      <c r="X157" s="404"/>
      <c r="Y157" s="404"/>
      <c r="Z157" s="404"/>
      <c r="AA157" s="404"/>
      <c r="AB157" s="404"/>
      <c r="AC157" s="404"/>
      <c r="AD157" s="404"/>
      <c r="AE157" s="404"/>
      <c r="AF157" s="404"/>
      <c r="AG157" s="404"/>
      <c r="AH157" s="404"/>
      <c r="AI157" s="404"/>
      <c r="AJ157" s="404"/>
      <c r="AK157" s="404"/>
      <c r="AL157" s="405"/>
    </row>
    <row r="158" spans="1:38" s="92" customFormat="1" ht="45">
      <c r="A158" s="86" t="s">
        <v>379</v>
      </c>
      <c r="B158" s="146" t="s">
        <v>25</v>
      </c>
      <c r="C158" s="87">
        <f>3+(10/60)</f>
        <v>3.1666666666666665</v>
      </c>
      <c r="D158" s="87">
        <v>287</v>
      </c>
      <c r="E158" s="53">
        <f t="shared" ref="E158:E160" si="110">D158/C158</f>
        <v>90.631578947368425</v>
      </c>
      <c r="F158" s="393"/>
      <c r="G158" s="88">
        <f t="shared" ref="G158:G169" si="111">ROUNDUP(G$156/$D158,0)</f>
        <v>11</v>
      </c>
      <c r="H158" s="89">
        <f t="shared" si="106"/>
        <v>34.833333333333329</v>
      </c>
      <c r="I158" s="143" t="s">
        <v>29</v>
      </c>
      <c r="J158" s="347" t="str">
        <f t="shared" ref="J158:J168" si="112">TEXT(D158/$G$156,"0,00%")</f>
        <v>9,26%</v>
      </c>
      <c r="K158" s="125">
        <f t="shared" si="109"/>
        <v>15</v>
      </c>
      <c r="L158" s="91">
        <f t="shared" si="93"/>
        <v>47.5</v>
      </c>
      <c r="M158" s="90" t="s">
        <v>365</v>
      </c>
      <c r="N158" s="347" t="str">
        <f t="shared" ref="N158:N169" si="113">TEXT(D158/$K$156,"0,00%")</f>
        <v>7,00%</v>
      </c>
      <c r="O158" s="90">
        <f t="shared" si="109"/>
        <v>18</v>
      </c>
      <c r="P158" s="91">
        <f t="shared" si="94"/>
        <v>57</v>
      </c>
      <c r="Q158" s="90" t="s">
        <v>371</v>
      </c>
      <c r="R158" s="347" t="str">
        <f t="shared" ref="R158:R169" si="114">TEXT(D158/$O$156,"0,00%")</f>
        <v>5,74%</v>
      </c>
      <c r="S158" s="90">
        <f t="shared" si="109"/>
        <v>22</v>
      </c>
      <c r="T158" s="91">
        <f t="shared" si="107"/>
        <v>69.666666666666657</v>
      </c>
      <c r="U158" s="126" t="s">
        <v>378</v>
      </c>
      <c r="V158" s="347" t="str">
        <f t="shared" ref="V158:V169" si="115">TEXT(D158/$S$156,"0,00%")</f>
        <v>4,70%</v>
      </c>
      <c r="W158" s="403"/>
      <c r="X158" s="404"/>
      <c r="Y158" s="404"/>
      <c r="Z158" s="404"/>
      <c r="AA158" s="404"/>
      <c r="AB158" s="404"/>
      <c r="AC158" s="404"/>
      <c r="AD158" s="404"/>
      <c r="AE158" s="404"/>
      <c r="AF158" s="404"/>
      <c r="AG158" s="404"/>
      <c r="AH158" s="404"/>
      <c r="AI158" s="404"/>
      <c r="AJ158" s="404"/>
      <c r="AK158" s="404"/>
      <c r="AL158" s="405"/>
    </row>
    <row r="159" spans="1:38" s="92" customFormat="1" ht="45">
      <c r="A159" s="86" t="s">
        <v>380</v>
      </c>
      <c r="B159" s="146" t="s">
        <v>25</v>
      </c>
      <c r="C159" s="87">
        <f>3+(10/60)</f>
        <v>3.1666666666666665</v>
      </c>
      <c r="D159" s="87">
        <v>287</v>
      </c>
      <c r="E159" s="53">
        <f t="shared" si="110"/>
        <v>90.631578947368425</v>
      </c>
      <c r="F159" s="393"/>
      <c r="G159" s="88">
        <f t="shared" si="111"/>
        <v>11</v>
      </c>
      <c r="H159" s="89">
        <f t="shared" si="106"/>
        <v>34.833333333333329</v>
      </c>
      <c r="I159" s="143" t="s">
        <v>29</v>
      </c>
      <c r="J159" s="347" t="str">
        <f t="shared" si="112"/>
        <v>9,26%</v>
      </c>
      <c r="K159" s="125">
        <f t="shared" si="109"/>
        <v>15</v>
      </c>
      <c r="L159" s="91">
        <f t="shared" si="93"/>
        <v>47.5</v>
      </c>
      <c r="M159" s="90" t="s">
        <v>365</v>
      </c>
      <c r="N159" s="347" t="str">
        <f t="shared" si="113"/>
        <v>7,00%</v>
      </c>
      <c r="O159" s="90">
        <f t="shared" si="109"/>
        <v>18</v>
      </c>
      <c r="P159" s="91">
        <f t="shared" si="94"/>
        <v>57</v>
      </c>
      <c r="Q159" s="90" t="s">
        <v>371</v>
      </c>
      <c r="R159" s="347" t="str">
        <f t="shared" si="114"/>
        <v>5,74%</v>
      </c>
      <c r="S159" s="90">
        <f t="shared" si="109"/>
        <v>22</v>
      </c>
      <c r="T159" s="91">
        <f t="shared" si="107"/>
        <v>69.666666666666657</v>
      </c>
      <c r="U159" s="126" t="s">
        <v>378</v>
      </c>
      <c r="V159" s="347" t="str">
        <f t="shared" si="115"/>
        <v>4,70%</v>
      </c>
      <c r="W159" s="403"/>
      <c r="X159" s="404"/>
      <c r="Y159" s="404"/>
      <c r="Z159" s="404"/>
      <c r="AA159" s="404"/>
      <c r="AB159" s="404"/>
      <c r="AC159" s="404"/>
      <c r="AD159" s="404"/>
      <c r="AE159" s="404"/>
      <c r="AF159" s="404"/>
      <c r="AG159" s="404"/>
      <c r="AH159" s="404"/>
      <c r="AI159" s="404"/>
      <c r="AJ159" s="404"/>
      <c r="AK159" s="404"/>
      <c r="AL159" s="405"/>
    </row>
    <row r="160" spans="1:38" s="92" customFormat="1" ht="49.5" customHeight="1">
      <c r="A160" s="86" t="s">
        <v>381</v>
      </c>
      <c r="B160" s="146" t="s">
        <v>25</v>
      </c>
      <c r="C160" s="87">
        <f>3+(10/60)</f>
        <v>3.1666666666666665</v>
      </c>
      <c r="D160" s="87">
        <v>287</v>
      </c>
      <c r="E160" s="53">
        <f t="shared" si="110"/>
        <v>90.631578947368425</v>
      </c>
      <c r="F160" s="393"/>
      <c r="G160" s="88">
        <f t="shared" si="111"/>
        <v>11</v>
      </c>
      <c r="H160" s="89">
        <f t="shared" si="106"/>
        <v>34.833333333333329</v>
      </c>
      <c r="I160" s="143" t="s">
        <v>29</v>
      </c>
      <c r="J160" s="347" t="str">
        <f t="shared" si="112"/>
        <v>9,26%</v>
      </c>
      <c r="K160" s="125">
        <f t="shared" si="109"/>
        <v>15</v>
      </c>
      <c r="L160" s="91">
        <f t="shared" si="93"/>
        <v>47.5</v>
      </c>
      <c r="M160" s="90" t="s">
        <v>365</v>
      </c>
      <c r="N160" s="347" t="str">
        <f t="shared" si="113"/>
        <v>7,00%</v>
      </c>
      <c r="O160" s="90">
        <f t="shared" si="109"/>
        <v>18</v>
      </c>
      <c r="P160" s="91">
        <f t="shared" si="94"/>
        <v>57</v>
      </c>
      <c r="Q160" s="90" t="s">
        <v>371</v>
      </c>
      <c r="R160" s="347" t="str">
        <f t="shared" si="114"/>
        <v>5,74%</v>
      </c>
      <c r="S160" s="90">
        <f t="shared" si="109"/>
        <v>22</v>
      </c>
      <c r="T160" s="91">
        <f t="shared" si="107"/>
        <v>69.666666666666657</v>
      </c>
      <c r="U160" s="126" t="s">
        <v>378</v>
      </c>
      <c r="V160" s="347" t="str">
        <f t="shared" si="115"/>
        <v>4,70%</v>
      </c>
      <c r="W160" s="403"/>
      <c r="X160" s="404"/>
      <c r="Y160" s="404"/>
      <c r="Z160" s="404"/>
      <c r="AA160" s="404"/>
      <c r="AB160" s="404"/>
      <c r="AC160" s="404"/>
      <c r="AD160" s="404"/>
      <c r="AE160" s="404"/>
      <c r="AF160" s="404"/>
      <c r="AG160" s="404"/>
      <c r="AH160" s="404"/>
      <c r="AI160" s="404"/>
      <c r="AJ160" s="404"/>
      <c r="AK160" s="404"/>
      <c r="AL160" s="405"/>
    </row>
    <row r="161" spans="1:38" s="116" customFormat="1" ht="45">
      <c r="A161" s="127" t="s">
        <v>382</v>
      </c>
      <c r="B161" s="110"/>
      <c r="C161" s="110"/>
      <c r="D161" s="110"/>
      <c r="E161" s="111"/>
      <c r="F161" s="393"/>
      <c r="G161" s="112"/>
      <c r="H161" s="113"/>
      <c r="I161" s="114"/>
      <c r="J161" s="345"/>
      <c r="K161" s="121"/>
      <c r="L161" s="115"/>
      <c r="M161" s="114"/>
      <c r="N161" s="345"/>
      <c r="O161" s="114"/>
      <c r="P161" s="115"/>
      <c r="Q161" s="114"/>
      <c r="R161" s="345"/>
      <c r="S161" s="114"/>
      <c r="T161" s="115"/>
      <c r="U161" s="122"/>
      <c r="V161" s="345"/>
      <c r="W161" s="403"/>
      <c r="X161" s="404"/>
      <c r="Y161" s="404"/>
      <c r="Z161" s="404"/>
      <c r="AA161" s="404"/>
      <c r="AB161" s="404"/>
      <c r="AC161" s="404"/>
      <c r="AD161" s="404"/>
      <c r="AE161" s="404"/>
      <c r="AF161" s="404"/>
      <c r="AG161" s="404"/>
      <c r="AH161" s="404"/>
      <c r="AI161" s="404"/>
      <c r="AJ161" s="404"/>
      <c r="AK161" s="404"/>
      <c r="AL161" s="405"/>
    </row>
    <row r="162" spans="1:38" s="14" customFormat="1">
      <c r="A162" s="259" t="s">
        <v>383</v>
      </c>
      <c r="B162" s="9" t="s">
        <v>384</v>
      </c>
      <c r="C162" s="9">
        <f>1/60</f>
        <v>1.6666666666666666E-2</v>
      </c>
      <c r="D162" s="9">
        <v>1</v>
      </c>
      <c r="E162" s="108">
        <f>D162/C162</f>
        <v>60</v>
      </c>
      <c r="F162" s="140">
        <v>30</v>
      </c>
      <c r="G162" s="100">
        <f t="shared" si="111"/>
        <v>3100</v>
      </c>
      <c r="H162" s="106">
        <f t="shared" si="106"/>
        <v>51.666666666666664</v>
      </c>
      <c r="I162" s="102" t="s">
        <v>119</v>
      </c>
      <c r="J162" s="343" t="str">
        <f t="shared" si="112"/>
        <v>0,03%</v>
      </c>
      <c r="K162" s="123">
        <f t="shared" si="109"/>
        <v>4100</v>
      </c>
      <c r="L162" s="103">
        <f t="shared" si="93"/>
        <v>68.333333333333329</v>
      </c>
      <c r="M162" s="102" t="s">
        <v>120</v>
      </c>
      <c r="N162" s="343" t="str">
        <f t="shared" si="113"/>
        <v>0,02%</v>
      </c>
      <c r="O162" s="102">
        <f t="shared" si="109"/>
        <v>5000</v>
      </c>
      <c r="P162" s="103">
        <f t="shared" si="94"/>
        <v>83.333333333333329</v>
      </c>
      <c r="Q162" s="102" t="s">
        <v>121</v>
      </c>
      <c r="R162" s="343" t="str">
        <f t="shared" si="114"/>
        <v>0,02%</v>
      </c>
      <c r="S162" s="102">
        <f t="shared" si="109"/>
        <v>6100</v>
      </c>
      <c r="T162" s="103">
        <f t="shared" si="107"/>
        <v>101.66666666666667</v>
      </c>
      <c r="U162" s="124" t="s">
        <v>122</v>
      </c>
      <c r="V162" s="343" t="str">
        <f t="shared" si="115"/>
        <v>0,02%</v>
      </c>
      <c r="W162" s="403"/>
      <c r="X162" s="404"/>
      <c r="Y162" s="404"/>
      <c r="Z162" s="404"/>
      <c r="AA162" s="404"/>
      <c r="AB162" s="404"/>
      <c r="AC162" s="404"/>
      <c r="AD162" s="404"/>
      <c r="AE162" s="404"/>
      <c r="AF162" s="404"/>
      <c r="AG162" s="404"/>
      <c r="AH162" s="404"/>
      <c r="AI162" s="404"/>
      <c r="AJ162" s="404"/>
      <c r="AK162" s="404"/>
      <c r="AL162" s="405"/>
    </row>
    <row r="163" spans="1:38" s="14" customFormat="1">
      <c r="A163" s="259" t="s">
        <v>385</v>
      </c>
      <c r="B163" s="9" t="s">
        <v>14</v>
      </c>
      <c r="C163" s="9">
        <v>5</v>
      </c>
      <c r="D163" s="9">
        <v>359</v>
      </c>
      <c r="E163" s="27">
        <f>D163/C163</f>
        <v>71.8</v>
      </c>
      <c r="F163" s="140">
        <v>35.9</v>
      </c>
      <c r="G163" s="100">
        <f t="shared" si="111"/>
        <v>9</v>
      </c>
      <c r="H163" s="106">
        <f t="shared" si="106"/>
        <v>45</v>
      </c>
      <c r="I163" s="102" t="s">
        <v>18</v>
      </c>
      <c r="J163" s="343" t="str">
        <f t="shared" si="112"/>
        <v>11,58%</v>
      </c>
      <c r="K163" s="123">
        <f t="shared" si="109"/>
        <v>12</v>
      </c>
      <c r="L163" s="103">
        <f t="shared" si="93"/>
        <v>60</v>
      </c>
      <c r="M163" s="102" t="s">
        <v>45</v>
      </c>
      <c r="N163" s="343" t="str">
        <f t="shared" si="113"/>
        <v>8,76%</v>
      </c>
      <c r="O163" s="102">
        <f t="shared" si="109"/>
        <v>14</v>
      </c>
      <c r="P163" s="103">
        <f t="shared" si="94"/>
        <v>70</v>
      </c>
      <c r="Q163" s="102" t="s">
        <v>85</v>
      </c>
      <c r="R163" s="343" t="str">
        <f t="shared" si="114"/>
        <v>7,18%</v>
      </c>
      <c r="S163" s="102">
        <f t="shared" si="109"/>
        <v>17</v>
      </c>
      <c r="T163" s="103">
        <f t="shared" si="107"/>
        <v>85</v>
      </c>
      <c r="U163" s="124" t="s">
        <v>386</v>
      </c>
      <c r="V163" s="343" t="str">
        <f t="shared" si="115"/>
        <v>5,89%</v>
      </c>
      <c r="W163" s="403"/>
      <c r="X163" s="404"/>
      <c r="Y163" s="404"/>
      <c r="Z163" s="404"/>
      <c r="AA163" s="404"/>
      <c r="AB163" s="404"/>
      <c r="AC163" s="404"/>
      <c r="AD163" s="404"/>
      <c r="AE163" s="404"/>
      <c r="AF163" s="404"/>
      <c r="AG163" s="404"/>
      <c r="AH163" s="404"/>
      <c r="AI163" s="404"/>
      <c r="AJ163" s="404"/>
      <c r="AK163" s="404"/>
      <c r="AL163" s="405"/>
    </row>
    <row r="164" spans="1:38" s="14" customFormat="1" ht="30">
      <c r="A164" s="23" t="s">
        <v>387</v>
      </c>
      <c r="B164" s="9" t="s">
        <v>14</v>
      </c>
      <c r="C164" s="9">
        <v>5</v>
      </c>
      <c r="D164" s="9">
        <v>359</v>
      </c>
      <c r="E164" s="27">
        <f t="shared" ref="E164" si="116">D164/C164</f>
        <v>71.8</v>
      </c>
      <c r="F164" s="140">
        <v>35.9</v>
      </c>
      <c r="G164" s="100">
        <f t="shared" si="111"/>
        <v>9</v>
      </c>
      <c r="H164" s="106">
        <f t="shared" si="106"/>
        <v>45</v>
      </c>
      <c r="I164" s="102" t="s">
        <v>18</v>
      </c>
      <c r="J164" s="343" t="str">
        <f t="shared" si="112"/>
        <v>11,58%</v>
      </c>
      <c r="K164" s="123">
        <f t="shared" si="109"/>
        <v>12</v>
      </c>
      <c r="L164" s="103">
        <f t="shared" si="93"/>
        <v>60</v>
      </c>
      <c r="M164" s="102" t="s">
        <v>45</v>
      </c>
      <c r="N164" s="343" t="str">
        <f t="shared" si="113"/>
        <v>8,76%</v>
      </c>
      <c r="O164" s="102">
        <f t="shared" si="109"/>
        <v>14</v>
      </c>
      <c r="P164" s="103">
        <f t="shared" si="94"/>
        <v>70</v>
      </c>
      <c r="Q164" s="102" t="s">
        <v>85</v>
      </c>
      <c r="R164" s="343" t="str">
        <f t="shared" si="114"/>
        <v>7,18%</v>
      </c>
      <c r="S164" s="102">
        <f t="shared" si="109"/>
        <v>17</v>
      </c>
      <c r="T164" s="103">
        <f t="shared" si="107"/>
        <v>85</v>
      </c>
      <c r="U164" s="124" t="s">
        <v>386</v>
      </c>
      <c r="V164" s="343" t="str">
        <f t="shared" si="115"/>
        <v>5,89%</v>
      </c>
      <c r="W164" s="403"/>
      <c r="X164" s="404"/>
      <c r="Y164" s="404"/>
      <c r="Z164" s="404"/>
      <c r="AA164" s="404"/>
      <c r="AB164" s="404"/>
      <c r="AC164" s="404"/>
      <c r="AD164" s="404"/>
      <c r="AE164" s="404"/>
      <c r="AF164" s="404"/>
      <c r="AG164" s="404"/>
      <c r="AH164" s="404"/>
      <c r="AI164" s="404"/>
      <c r="AJ164" s="404"/>
      <c r="AK164" s="404"/>
      <c r="AL164" s="405"/>
    </row>
    <row r="165" spans="1:38" s="116" customFormat="1" ht="45">
      <c r="A165" s="127" t="s">
        <v>388</v>
      </c>
      <c r="B165" s="110"/>
      <c r="C165" s="110"/>
      <c r="D165" s="110"/>
      <c r="E165" s="111"/>
      <c r="F165" s="388"/>
      <c r="G165" s="112"/>
      <c r="H165" s="113"/>
      <c r="I165" s="114"/>
      <c r="J165" s="345"/>
      <c r="K165" s="121"/>
      <c r="L165" s="115"/>
      <c r="M165" s="114"/>
      <c r="N165" s="345"/>
      <c r="O165" s="114"/>
      <c r="P165" s="115"/>
      <c r="Q165" s="114"/>
      <c r="R165" s="345"/>
      <c r="S165" s="114"/>
      <c r="T165" s="115"/>
      <c r="U165" s="122"/>
      <c r="V165" s="345"/>
      <c r="W165" s="403"/>
      <c r="X165" s="404"/>
      <c r="Y165" s="404"/>
      <c r="Z165" s="404"/>
      <c r="AA165" s="404"/>
      <c r="AB165" s="404"/>
      <c r="AC165" s="404"/>
      <c r="AD165" s="404"/>
      <c r="AE165" s="404"/>
      <c r="AF165" s="404"/>
      <c r="AG165" s="404"/>
      <c r="AH165" s="404"/>
      <c r="AI165" s="404"/>
      <c r="AJ165" s="404"/>
      <c r="AK165" s="404"/>
      <c r="AL165" s="405"/>
    </row>
    <row r="166" spans="1:38" s="14" customFormat="1">
      <c r="A166" s="269" t="s">
        <v>389</v>
      </c>
      <c r="B166" s="9" t="s">
        <v>280</v>
      </c>
      <c r="C166" s="9">
        <f>3/60</f>
        <v>0.05</v>
      </c>
      <c r="D166" s="9">
        <v>3</v>
      </c>
      <c r="E166" s="108">
        <f>D166/C166</f>
        <v>60</v>
      </c>
      <c r="F166" s="388"/>
      <c r="G166" s="100">
        <f t="shared" si="111"/>
        <v>1034</v>
      </c>
      <c r="H166" s="106">
        <f t="shared" si="106"/>
        <v>51.7</v>
      </c>
      <c r="I166" s="109" t="s">
        <v>390</v>
      </c>
      <c r="J166" s="343" t="str">
        <f t="shared" si="112"/>
        <v>0,10%</v>
      </c>
      <c r="K166" s="123">
        <f t="shared" si="109"/>
        <v>1367</v>
      </c>
      <c r="L166" s="103">
        <f t="shared" si="93"/>
        <v>68.350000000000009</v>
      </c>
      <c r="M166" s="109" t="s">
        <v>391</v>
      </c>
      <c r="N166" s="343" t="str">
        <f t="shared" si="113"/>
        <v>0,07%</v>
      </c>
      <c r="O166" s="102">
        <f t="shared" si="109"/>
        <v>1667</v>
      </c>
      <c r="P166" s="103">
        <f t="shared" si="94"/>
        <v>83.350000000000009</v>
      </c>
      <c r="Q166" s="109" t="s">
        <v>392</v>
      </c>
      <c r="R166" s="343" t="str">
        <f t="shared" si="114"/>
        <v>0,06%</v>
      </c>
      <c r="S166" s="102">
        <f t="shared" si="109"/>
        <v>2034</v>
      </c>
      <c r="T166" s="103">
        <f t="shared" si="107"/>
        <v>101.7</v>
      </c>
      <c r="U166" s="128" t="s">
        <v>393</v>
      </c>
      <c r="V166" s="343" t="str">
        <f t="shared" si="115"/>
        <v>0,05%</v>
      </c>
      <c r="W166" s="403"/>
      <c r="X166" s="404"/>
      <c r="Y166" s="404"/>
      <c r="Z166" s="404"/>
      <c r="AA166" s="404"/>
      <c r="AB166" s="404"/>
      <c r="AC166" s="404"/>
      <c r="AD166" s="404"/>
      <c r="AE166" s="404"/>
      <c r="AF166" s="404"/>
      <c r="AG166" s="404"/>
      <c r="AH166" s="404"/>
      <c r="AI166" s="404"/>
      <c r="AJ166" s="404"/>
      <c r="AK166" s="404"/>
      <c r="AL166" s="405"/>
    </row>
    <row r="167" spans="1:38" s="116" customFormat="1">
      <c r="A167" s="267" t="s">
        <v>394</v>
      </c>
      <c r="B167" s="110" t="s">
        <v>221</v>
      </c>
      <c r="C167" s="110">
        <v>1</v>
      </c>
      <c r="D167" s="110">
        <v>71</v>
      </c>
      <c r="E167" s="111">
        <f t="shared" ref="E167:E169" si="117">D167/C167</f>
        <v>71</v>
      </c>
      <c r="F167" s="388"/>
      <c r="G167" s="112">
        <f t="shared" si="111"/>
        <v>44</v>
      </c>
      <c r="H167" s="113">
        <f t="shared" si="106"/>
        <v>44</v>
      </c>
      <c r="I167" s="114" t="s">
        <v>290</v>
      </c>
      <c r="J167" s="345" t="str">
        <f t="shared" si="112"/>
        <v>2,29%</v>
      </c>
      <c r="K167" s="121">
        <f t="shared" si="109"/>
        <v>58</v>
      </c>
      <c r="L167" s="115">
        <f t="shared" si="93"/>
        <v>58</v>
      </c>
      <c r="M167" s="114" t="s">
        <v>395</v>
      </c>
      <c r="N167" s="345" t="str">
        <f t="shared" si="113"/>
        <v>1,73%</v>
      </c>
      <c r="O167" s="114">
        <f t="shared" si="109"/>
        <v>71</v>
      </c>
      <c r="P167" s="115">
        <f t="shared" si="94"/>
        <v>71</v>
      </c>
      <c r="Q167" s="114" t="s">
        <v>396</v>
      </c>
      <c r="R167" s="345" t="str">
        <f t="shared" si="114"/>
        <v>1,42%</v>
      </c>
      <c r="S167" s="114">
        <f t="shared" si="109"/>
        <v>86</v>
      </c>
      <c r="T167" s="115">
        <f t="shared" si="107"/>
        <v>86</v>
      </c>
      <c r="U167" s="122" t="s">
        <v>397</v>
      </c>
      <c r="V167" s="345" t="str">
        <f t="shared" si="115"/>
        <v>1,16%</v>
      </c>
      <c r="W167" s="403"/>
      <c r="X167" s="404"/>
      <c r="Y167" s="404"/>
      <c r="Z167" s="404"/>
      <c r="AA167" s="404"/>
      <c r="AB167" s="404"/>
      <c r="AC167" s="404"/>
      <c r="AD167" s="404"/>
      <c r="AE167" s="404"/>
      <c r="AF167" s="404"/>
      <c r="AG167" s="404"/>
      <c r="AH167" s="404"/>
      <c r="AI167" s="404"/>
      <c r="AJ167" s="404"/>
      <c r="AK167" s="404"/>
      <c r="AL167" s="405"/>
    </row>
    <row r="168" spans="1:38" s="116" customFormat="1">
      <c r="A168" s="267" t="s">
        <v>398</v>
      </c>
      <c r="B168" s="110" t="s">
        <v>79</v>
      </c>
      <c r="C168" s="110">
        <v>4</v>
      </c>
      <c r="D168" s="110">
        <v>287</v>
      </c>
      <c r="E168" s="111">
        <f t="shared" si="117"/>
        <v>71.75</v>
      </c>
      <c r="F168" s="388"/>
      <c r="G168" s="112">
        <f t="shared" si="111"/>
        <v>11</v>
      </c>
      <c r="H168" s="113">
        <f t="shared" si="106"/>
        <v>44</v>
      </c>
      <c r="I168" s="114" t="s">
        <v>290</v>
      </c>
      <c r="J168" s="345" t="str">
        <f t="shared" si="112"/>
        <v>9,26%</v>
      </c>
      <c r="K168" s="121">
        <f t="shared" si="109"/>
        <v>15</v>
      </c>
      <c r="L168" s="115">
        <f t="shared" si="93"/>
        <v>60</v>
      </c>
      <c r="M168" s="114" t="s">
        <v>45</v>
      </c>
      <c r="N168" s="345" t="str">
        <f t="shared" si="113"/>
        <v>7,00%</v>
      </c>
      <c r="O168" s="114">
        <f t="shared" si="109"/>
        <v>18</v>
      </c>
      <c r="P168" s="115">
        <f t="shared" si="94"/>
        <v>72</v>
      </c>
      <c r="Q168" s="114" t="s">
        <v>125</v>
      </c>
      <c r="R168" s="345" t="str">
        <f t="shared" si="114"/>
        <v>5,74%</v>
      </c>
      <c r="S168" s="114">
        <f t="shared" si="109"/>
        <v>22</v>
      </c>
      <c r="T168" s="115">
        <f t="shared" si="107"/>
        <v>88</v>
      </c>
      <c r="U168" s="122" t="s">
        <v>399</v>
      </c>
      <c r="V168" s="345" t="str">
        <f t="shared" si="115"/>
        <v>4,70%</v>
      </c>
      <c r="W168" s="403"/>
      <c r="X168" s="404"/>
      <c r="Y168" s="404"/>
      <c r="Z168" s="404"/>
      <c r="AA168" s="404"/>
      <c r="AB168" s="404"/>
      <c r="AC168" s="404"/>
      <c r="AD168" s="404"/>
      <c r="AE168" s="404"/>
      <c r="AF168" s="404"/>
      <c r="AG168" s="404"/>
      <c r="AH168" s="404"/>
      <c r="AI168" s="404"/>
      <c r="AJ168" s="404"/>
      <c r="AK168" s="404"/>
      <c r="AL168" s="405"/>
    </row>
    <row r="169" spans="1:38" s="116" customFormat="1" ht="15.75" thickBot="1">
      <c r="A169" s="271" t="s">
        <v>400</v>
      </c>
      <c r="B169" s="133" t="s">
        <v>47</v>
      </c>
      <c r="C169" s="133">
        <v>9</v>
      </c>
      <c r="D169" s="133">
        <v>646</v>
      </c>
      <c r="E169" s="134">
        <f t="shared" si="117"/>
        <v>71.777777777777771</v>
      </c>
      <c r="F169" s="394"/>
      <c r="G169" s="335">
        <f t="shared" si="111"/>
        <v>5</v>
      </c>
      <c r="H169" s="136">
        <f t="shared" si="106"/>
        <v>45</v>
      </c>
      <c r="I169" s="137" t="s">
        <v>18</v>
      </c>
      <c r="J169" s="345" t="str">
        <f>TEXT(D169/$G$156,"0,00%")</f>
        <v>20,84%</v>
      </c>
      <c r="K169" s="135">
        <f t="shared" si="109"/>
        <v>7</v>
      </c>
      <c r="L169" s="138">
        <f t="shared" si="93"/>
        <v>63</v>
      </c>
      <c r="M169" s="137" t="s">
        <v>50</v>
      </c>
      <c r="N169" s="345" t="str">
        <f t="shared" si="113"/>
        <v>15,76%</v>
      </c>
      <c r="O169" s="137">
        <f t="shared" si="109"/>
        <v>8</v>
      </c>
      <c r="P169" s="138">
        <f t="shared" si="94"/>
        <v>72</v>
      </c>
      <c r="Q169" s="137" t="s">
        <v>125</v>
      </c>
      <c r="R169" s="345" t="str">
        <f t="shared" si="114"/>
        <v>12,92%</v>
      </c>
      <c r="S169" s="137">
        <f t="shared" si="109"/>
        <v>10</v>
      </c>
      <c r="T169" s="138">
        <f t="shared" si="107"/>
        <v>90</v>
      </c>
      <c r="U169" s="139" t="s">
        <v>128</v>
      </c>
      <c r="V169" s="345" t="str">
        <f t="shared" si="115"/>
        <v>10,59%</v>
      </c>
      <c r="W169" s="406"/>
      <c r="X169" s="407"/>
      <c r="Y169" s="407"/>
      <c r="Z169" s="407"/>
      <c r="AA169" s="407"/>
      <c r="AB169" s="407"/>
      <c r="AC169" s="407"/>
      <c r="AD169" s="407"/>
      <c r="AE169" s="407"/>
      <c r="AF169" s="407"/>
      <c r="AG169" s="407"/>
      <c r="AH169" s="407"/>
      <c r="AI169" s="404"/>
      <c r="AJ169" s="404"/>
      <c r="AK169" s="404"/>
      <c r="AL169" s="405"/>
    </row>
    <row r="170" spans="1:38" s="73" customFormat="1" ht="15.75" thickBot="1">
      <c r="A170" s="365" t="s">
        <v>129</v>
      </c>
      <c r="B170" s="366"/>
      <c r="C170" s="366"/>
      <c r="D170" s="366"/>
      <c r="E170" s="366"/>
      <c r="F170" s="367"/>
      <c r="G170" s="414">
        <v>6510</v>
      </c>
      <c r="H170" s="415"/>
      <c r="I170" s="415"/>
      <c r="J170" s="418"/>
      <c r="K170" s="414">
        <v>8610</v>
      </c>
      <c r="L170" s="415"/>
      <c r="M170" s="415"/>
      <c r="N170" s="418"/>
      <c r="O170" s="414">
        <v>10500</v>
      </c>
      <c r="P170" s="415"/>
      <c r="Q170" s="415"/>
      <c r="R170" s="418"/>
      <c r="S170" s="414">
        <v>12810</v>
      </c>
      <c r="T170" s="415"/>
      <c r="U170" s="415"/>
      <c r="V170" s="418"/>
      <c r="W170" s="510">
        <v>13330</v>
      </c>
      <c r="X170" s="469"/>
      <c r="Y170" s="469"/>
      <c r="Z170" s="470"/>
      <c r="AA170" s="510">
        <v>17630</v>
      </c>
      <c r="AB170" s="469"/>
      <c r="AC170" s="469"/>
      <c r="AD170" s="470"/>
      <c r="AE170" s="510">
        <v>21500</v>
      </c>
      <c r="AF170" s="469"/>
      <c r="AG170" s="469"/>
      <c r="AH170" s="469"/>
      <c r="AI170" s="414">
        <v>26230</v>
      </c>
      <c r="AJ170" s="415"/>
      <c r="AK170" s="415"/>
      <c r="AL170" s="418"/>
    </row>
    <row r="171" spans="1:38" s="92" customFormat="1" ht="45">
      <c r="A171" s="129" t="s">
        <v>401</v>
      </c>
      <c r="B171" s="130" t="s">
        <v>25</v>
      </c>
      <c r="C171" s="131">
        <f>3+(10/60)</f>
        <v>3.1666666666666665</v>
      </c>
      <c r="D171" s="131">
        <v>287</v>
      </c>
      <c r="E171" s="132">
        <f>D171/C171</f>
        <v>90.631578947368425</v>
      </c>
      <c r="F171" s="392"/>
      <c r="G171" s="148">
        <f>ROUNDUP(G$170/$D171,0)</f>
        <v>23</v>
      </c>
      <c r="H171" s="142">
        <f t="shared" si="106"/>
        <v>72.833333333333329</v>
      </c>
      <c r="I171" s="143" t="s">
        <v>402</v>
      </c>
      <c r="J171" s="347" t="str">
        <f>TEXT(D171/$G$170,"0,00%")</f>
        <v>4,41%</v>
      </c>
      <c r="K171" s="141">
        <f t="shared" ref="K171:W186" si="118">ROUNDUP(K$170/$D171,0)</f>
        <v>30</v>
      </c>
      <c r="L171" s="144">
        <f t="shared" si="93"/>
        <v>95</v>
      </c>
      <c r="M171" s="149" t="s">
        <v>403</v>
      </c>
      <c r="N171" s="347" t="str">
        <f>TEXT(D171/$K$170,"0,00%")</f>
        <v>3,33%</v>
      </c>
      <c r="O171" s="143">
        <f t="shared" si="118"/>
        <v>37</v>
      </c>
      <c r="P171" s="144">
        <f t="shared" si="94"/>
        <v>117.16666666666666</v>
      </c>
      <c r="Q171" s="143" t="s">
        <v>404</v>
      </c>
      <c r="R171" s="347" t="str">
        <f>TEXT(D171/$O$170,"0,00%")</f>
        <v>2,73%</v>
      </c>
      <c r="S171" s="143">
        <f t="shared" si="118"/>
        <v>45</v>
      </c>
      <c r="T171" s="144">
        <f t="shared" si="107"/>
        <v>142.5</v>
      </c>
      <c r="U171" s="145" t="s">
        <v>405</v>
      </c>
      <c r="V171" s="347" t="str">
        <f>TEXT(D171/$S$170,"0,00%")</f>
        <v>2,24%</v>
      </c>
      <c r="W171" s="148">
        <f>ROUNDUP(W$170/$D171,0)</f>
        <v>47</v>
      </c>
      <c r="X171" s="144">
        <f>ROUNDUP(W171,0)*$C171</f>
        <v>148.83333333333331</v>
      </c>
      <c r="Y171" s="90" t="s">
        <v>406</v>
      </c>
      <c r="Z171" s="347" t="str">
        <f>TEXT($D171/$W$170,"0,00%")</f>
        <v>2,15%</v>
      </c>
      <c r="AA171" s="143">
        <f t="shared" ref="AA171:AI186" si="119">ROUNDUP(AA$170/$D171,0)</f>
        <v>62</v>
      </c>
      <c r="AB171" s="144">
        <f>ROUNDUP(AA171,0)*$C171</f>
        <v>196.33333333333331</v>
      </c>
      <c r="AC171" s="143" t="s">
        <v>407</v>
      </c>
      <c r="AD171" s="347" t="str">
        <f>TEXT($D171/$AA$170,"0,00%")</f>
        <v>1,63%</v>
      </c>
      <c r="AE171" s="143">
        <f t="shared" si="119"/>
        <v>75</v>
      </c>
      <c r="AF171" s="144">
        <f>ROUNDUP(AE171,0)*$C171</f>
        <v>237.5</v>
      </c>
      <c r="AG171" s="143" t="s">
        <v>408</v>
      </c>
      <c r="AH171" s="467" t="str">
        <f>TEXT($D171/$AE$170,"0,00%")</f>
        <v>1,33%</v>
      </c>
      <c r="AI171" s="148">
        <f t="shared" si="119"/>
        <v>92</v>
      </c>
      <c r="AJ171" s="144">
        <f>ROUNDUP(AI171,0)*$C171</f>
        <v>291.33333333333331</v>
      </c>
      <c r="AK171" s="143" t="s">
        <v>409</v>
      </c>
      <c r="AL171" s="347" t="str">
        <f>TEXT($D171/$AI$170,"0,00%")</f>
        <v>1,09%</v>
      </c>
    </row>
    <row r="172" spans="1:38" s="92" customFormat="1" ht="47.25" customHeight="1">
      <c r="A172" s="86" t="s">
        <v>381</v>
      </c>
      <c r="B172" s="146" t="s">
        <v>25</v>
      </c>
      <c r="C172" s="87">
        <f>3+(10/60)</f>
        <v>3.1666666666666665</v>
      </c>
      <c r="D172" s="87">
        <v>287</v>
      </c>
      <c r="E172" s="53">
        <f t="shared" ref="E172:E179" si="120">D172/C172</f>
        <v>90.631578947368425</v>
      </c>
      <c r="F172" s="393"/>
      <c r="G172" s="88">
        <f t="shared" ref="G172:G189" si="121">ROUNDUP(G$170/$D172,0)</f>
        <v>23</v>
      </c>
      <c r="H172" s="89">
        <f t="shared" si="106"/>
        <v>72.833333333333329</v>
      </c>
      <c r="I172" s="90" t="s">
        <v>402</v>
      </c>
      <c r="J172" s="347" t="str">
        <f t="shared" ref="J172:J189" si="122">TEXT(D172/$G$170,"0,00%")</f>
        <v>4,41%</v>
      </c>
      <c r="K172" s="125">
        <f t="shared" si="118"/>
        <v>30</v>
      </c>
      <c r="L172" s="91">
        <f t="shared" si="93"/>
        <v>95</v>
      </c>
      <c r="M172" s="149" t="s">
        <v>403</v>
      </c>
      <c r="N172" s="347" t="str">
        <f t="shared" ref="N172:N189" si="123">TEXT(D172/$K$170,"0,00%")</f>
        <v>3,33%</v>
      </c>
      <c r="O172" s="90">
        <f t="shared" si="118"/>
        <v>37</v>
      </c>
      <c r="P172" s="91">
        <f t="shared" si="94"/>
        <v>117.16666666666666</v>
      </c>
      <c r="Q172" s="90" t="s">
        <v>404</v>
      </c>
      <c r="R172" s="347" t="str">
        <f t="shared" ref="R172:R189" si="124">TEXT(D172/$O$170,"0,00%")</f>
        <v>2,73%</v>
      </c>
      <c r="S172" s="90">
        <f t="shared" si="118"/>
        <v>45</v>
      </c>
      <c r="T172" s="91">
        <f t="shared" si="107"/>
        <v>142.5</v>
      </c>
      <c r="U172" s="126" t="s">
        <v>405</v>
      </c>
      <c r="V172" s="347" t="str">
        <f t="shared" ref="V172:V189" si="125">TEXT(D172/$S$170,"0,00%")</f>
        <v>2,24%</v>
      </c>
      <c r="W172" s="88">
        <f t="shared" si="118"/>
        <v>47</v>
      </c>
      <c r="X172" s="91">
        <f t="shared" ref="X172:X189" si="126">ROUNDUP(W172,0)*$C172</f>
        <v>148.83333333333331</v>
      </c>
      <c r="Y172" s="90" t="s">
        <v>406</v>
      </c>
      <c r="Z172" s="347" t="str">
        <f t="shared" ref="Z172:Z189" si="127">TEXT(D172/$W$170,"0,00%")</f>
        <v>2,15%</v>
      </c>
      <c r="AA172" s="90">
        <f t="shared" si="119"/>
        <v>62</v>
      </c>
      <c r="AB172" s="91">
        <f t="shared" ref="AB172:AB189" si="128">ROUNDUP(AA172,0)*$C172</f>
        <v>196.33333333333331</v>
      </c>
      <c r="AC172" s="143" t="s">
        <v>410</v>
      </c>
      <c r="AD172" s="347" t="str">
        <f t="shared" ref="AD172:AD189" si="129">TEXT($D172/$AA$170,"0,00%")</f>
        <v>1,63%</v>
      </c>
      <c r="AE172" s="90">
        <f t="shared" si="119"/>
        <v>75</v>
      </c>
      <c r="AF172" s="91">
        <f t="shared" ref="AF172:AF189" si="130">ROUNDUP(AE172,0)*$C172</f>
        <v>237.5</v>
      </c>
      <c r="AG172" s="90" t="s">
        <v>408</v>
      </c>
      <c r="AH172" s="467" t="str">
        <f t="shared" ref="AH172:AH189" si="131">TEXT($D172/$AE$170,"0,00%")</f>
        <v>1,33%</v>
      </c>
      <c r="AI172" s="88">
        <f t="shared" si="119"/>
        <v>92</v>
      </c>
      <c r="AJ172" s="91">
        <f t="shared" ref="AJ172:AJ189" si="132">ROUNDUP(AI172,0)*$C172</f>
        <v>291.33333333333331</v>
      </c>
      <c r="AK172" s="90" t="s">
        <v>411</v>
      </c>
      <c r="AL172" s="472" t="str">
        <f t="shared" ref="AL172:AL189" si="133">TEXT($D172/$AI$170,"0,00%")</f>
        <v>1,09%</v>
      </c>
    </row>
    <row r="173" spans="1:38" s="92" customFormat="1" ht="45">
      <c r="A173" s="86" t="s">
        <v>379</v>
      </c>
      <c r="B173" s="146" t="s">
        <v>25</v>
      </c>
      <c r="C173" s="87">
        <f>3+(10/60)</f>
        <v>3.1666666666666665</v>
      </c>
      <c r="D173" s="87">
        <v>287</v>
      </c>
      <c r="E173" s="53">
        <f t="shared" si="120"/>
        <v>90.631578947368425</v>
      </c>
      <c r="F173" s="393"/>
      <c r="G173" s="88">
        <f t="shared" si="121"/>
        <v>23</v>
      </c>
      <c r="H173" s="89">
        <f t="shared" si="106"/>
        <v>72.833333333333329</v>
      </c>
      <c r="I173" s="90" t="s">
        <v>402</v>
      </c>
      <c r="J173" s="347" t="str">
        <f t="shared" si="122"/>
        <v>4,41%</v>
      </c>
      <c r="K173" s="125">
        <f t="shared" si="118"/>
        <v>30</v>
      </c>
      <c r="L173" s="91">
        <f t="shared" si="93"/>
        <v>95</v>
      </c>
      <c r="M173" s="149" t="s">
        <v>403</v>
      </c>
      <c r="N173" s="347" t="str">
        <f t="shared" si="123"/>
        <v>3,33%</v>
      </c>
      <c r="O173" s="90">
        <f t="shared" si="118"/>
        <v>37</v>
      </c>
      <c r="P173" s="91">
        <f t="shared" si="94"/>
        <v>117.16666666666666</v>
      </c>
      <c r="Q173" s="90" t="s">
        <v>404</v>
      </c>
      <c r="R173" s="347" t="str">
        <f t="shared" si="124"/>
        <v>2,73%</v>
      </c>
      <c r="S173" s="90">
        <f t="shared" si="118"/>
        <v>45</v>
      </c>
      <c r="T173" s="91">
        <f t="shared" si="107"/>
        <v>142.5</v>
      </c>
      <c r="U173" s="126" t="s">
        <v>405</v>
      </c>
      <c r="V173" s="347" t="str">
        <f t="shared" si="125"/>
        <v>2,24%</v>
      </c>
      <c r="W173" s="88">
        <f t="shared" si="118"/>
        <v>47</v>
      </c>
      <c r="X173" s="91">
        <f t="shared" si="126"/>
        <v>148.83333333333331</v>
      </c>
      <c r="Y173" s="90" t="s">
        <v>406</v>
      </c>
      <c r="Z173" s="347" t="str">
        <f t="shared" si="127"/>
        <v>2,15%</v>
      </c>
      <c r="AA173" s="90">
        <f t="shared" si="119"/>
        <v>62</v>
      </c>
      <c r="AB173" s="91">
        <f t="shared" si="128"/>
        <v>196.33333333333331</v>
      </c>
      <c r="AC173" s="143" t="s">
        <v>412</v>
      </c>
      <c r="AD173" s="347" t="str">
        <f t="shared" si="129"/>
        <v>1,63%</v>
      </c>
      <c r="AE173" s="90">
        <f t="shared" si="119"/>
        <v>75</v>
      </c>
      <c r="AF173" s="91">
        <f t="shared" si="130"/>
        <v>237.5</v>
      </c>
      <c r="AG173" s="90" t="s">
        <v>408</v>
      </c>
      <c r="AH173" s="467" t="str">
        <f t="shared" si="131"/>
        <v>1,33%</v>
      </c>
      <c r="AI173" s="88">
        <f t="shared" si="119"/>
        <v>92</v>
      </c>
      <c r="AJ173" s="91">
        <f t="shared" si="132"/>
        <v>291.33333333333331</v>
      </c>
      <c r="AK173" s="90" t="s">
        <v>413</v>
      </c>
      <c r="AL173" s="472" t="str">
        <f t="shared" si="133"/>
        <v>1,09%</v>
      </c>
    </row>
    <row r="174" spans="1:38" s="92" customFormat="1" ht="45">
      <c r="A174" s="86" t="s">
        <v>414</v>
      </c>
      <c r="B174" s="146" t="s">
        <v>25</v>
      </c>
      <c r="C174" s="87">
        <f>3+(10/60)</f>
        <v>3.1666666666666665</v>
      </c>
      <c r="D174" s="87">
        <v>287</v>
      </c>
      <c r="E174" s="53">
        <f t="shared" si="120"/>
        <v>90.631578947368425</v>
      </c>
      <c r="F174" s="393"/>
      <c r="G174" s="88">
        <f t="shared" si="121"/>
        <v>23</v>
      </c>
      <c r="H174" s="89">
        <f t="shared" si="106"/>
        <v>72.833333333333329</v>
      </c>
      <c r="I174" s="90" t="s">
        <v>402</v>
      </c>
      <c r="J174" s="347" t="str">
        <f t="shared" si="122"/>
        <v>4,41%</v>
      </c>
      <c r="K174" s="125">
        <f t="shared" si="118"/>
        <v>30</v>
      </c>
      <c r="L174" s="91">
        <f t="shared" si="93"/>
        <v>95</v>
      </c>
      <c r="M174" s="149" t="s">
        <v>403</v>
      </c>
      <c r="N174" s="347" t="str">
        <f t="shared" si="123"/>
        <v>3,33%</v>
      </c>
      <c r="O174" s="90">
        <f t="shared" si="118"/>
        <v>37</v>
      </c>
      <c r="P174" s="91">
        <f t="shared" si="94"/>
        <v>117.16666666666666</v>
      </c>
      <c r="Q174" s="90" t="s">
        <v>404</v>
      </c>
      <c r="R174" s="347" t="str">
        <f t="shared" si="124"/>
        <v>2,73%</v>
      </c>
      <c r="S174" s="90">
        <f t="shared" si="118"/>
        <v>45</v>
      </c>
      <c r="T174" s="91">
        <f t="shared" si="107"/>
        <v>142.5</v>
      </c>
      <c r="U174" s="126" t="s">
        <v>405</v>
      </c>
      <c r="V174" s="347" t="str">
        <f t="shared" si="125"/>
        <v>2,24%</v>
      </c>
      <c r="W174" s="88">
        <f t="shared" si="118"/>
        <v>47</v>
      </c>
      <c r="X174" s="91">
        <f t="shared" si="126"/>
        <v>148.83333333333331</v>
      </c>
      <c r="Y174" s="90" t="s">
        <v>406</v>
      </c>
      <c r="Z174" s="347" t="str">
        <f t="shared" si="127"/>
        <v>2,15%</v>
      </c>
      <c r="AA174" s="90">
        <f t="shared" si="119"/>
        <v>62</v>
      </c>
      <c r="AB174" s="91">
        <f t="shared" si="128"/>
        <v>196.33333333333331</v>
      </c>
      <c r="AC174" s="143" t="s">
        <v>415</v>
      </c>
      <c r="AD174" s="347" t="str">
        <f t="shared" si="129"/>
        <v>1,63%</v>
      </c>
      <c r="AE174" s="90">
        <f t="shared" si="119"/>
        <v>75</v>
      </c>
      <c r="AF174" s="91">
        <f t="shared" si="130"/>
        <v>237.5</v>
      </c>
      <c r="AG174" s="90" t="s">
        <v>408</v>
      </c>
      <c r="AH174" s="467" t="str">
        <f t="shared" si="131"/>
        <v>1,33%</v>
      </c>
      <c r="AI174" s="88">
        <f t="shared" si="119"/>
        <v>92</v>
      </c>
      <c r="AJ174" s="91">
        <f t="shared" si="132"/>
        <v>291.33333333333331</v>
      </c>
      <c r="AK174" s="90" t="s">
        <v>416</v>
      </c>
      <c r="AL174" s="472" t="str">
        <f t="shared" si="133"/>
        <v>1,09%</v>
      </c>
    </row>
    <row r="175" spans="1:38" s="503" customFormat="1" ht="49.5" customHeight="1">
      <c r="A175" s="197" t="s">
        <v>417</v>
      </c>
      <c r="B175" s="198" t="s">
        <v>83</v>
      </c>
      <c r="C175" s="198">
        <v>7</v>
      </c>
      <c r="D175" s="199">
        <v>1724</v>
      </c>
      <c r="E175" s="200">
        <f>D175/C175</f>
        <v>246.28571428571428</v>
      </c>
      <c r="F175" s="201">
        <v>71.83</v>
      </c>
      <c r="G175" s="207">
        <f t="shared" si="121"/>
        <v>4</v>
      </c>
      <c r="H175" s="203">
        <f t="shared" si="106"/>
        <v>28</v>
      </c>
      <c r="I175" s="204" t="s">
        <v>143</v>
      </c>
      <c r="J175" s="351" t="str">
        <f t="shared" si="122"/>
        <v>26,48%</v>
      </c>
      <c r="K175" s="202">
        <f t="shared" si="118"/>
        <v>5</v>
      </c>
      <c r="L175" s="200">
        <f t="shared" si="93"/>
        <v>35</v>
      </c>
      <c r="M175" s="205" t="s">
        <v>144</v>
      </c>
      <c r="N175" s="351" t="str">
        <f t="shared" si="123"/>
        <v>20,02%</v>
      </c>
      <c r="O175" s="205">
        <f t="shared" si="118"/>
        <v>7</v>
      </c>
      <c r="P175" s="200">
        <f t="shared" si="94"/>
        <v>49</v>
      </c>
      <c r="Q175" s="204" t="s">
        <v>156</v>
      </c>
      <c r="R175" s="351" t="str">
        <f t="shared" si="124"/>
        <v>16,42%</v>
      </c>
      <c r="S175" s="205">
        <f t="shared" si="118"/>
        <v>8</v>
      </c>
      <c r="T175" s="200">
        <f t="shared" si="107"/>
        <v>56</v>
      </c>
      <c r="U175" s="206" t="s">
        <v>187</v>
      </c>
      <c r="V175" s="351" t="str">
        <f t="shared" si="125"/>
        <v>13,46%</v>
      </c>
      <c r="W175" s="207">
        <f t="shared" si="118"/>
        <v>8</v>
      </c>
      <c r="X175" s="200">
        <f t="shared" si="126"/>
        <v>56</v>
      </c>
      <c r="Y175" s="204" t="s">
        <v>187</v>
      </c>
      <c r="Z175" s="351" t="str">
        <f t="shared" si="127"/>
        <v>12,93%</v>
      </c>
      <c r="AA175" s="205">
        <f t="shared" si="119"/>
        <v>11</v>
      </c>
      <c r="AB175" s="200">
        <f t="shared" si="128"/>
        <v>77</v>
      </c>
      <c r="AC175" s="204" t="s">
        <v>418</v>
      </c>
      <c r="AD175" s="351" t="str">
        <f t="shared" si="129"/>
        <v>9,78%</v>
      </c>
      <c r="AE175" s="205">
        <f t="shared" si="119"/>
        <v>13</v>
      </c>
      <c r="AF175" s="200">
        <f t="shared" si="130"/>
        <v>91</v>
      </c>
      <c r="AG175" s="204" t="s">
        <v>419</v>
      </c>
      <c r="AH175" s="514" t="str">
        <f t="shared" si="131"/>
        <v>8,02%</v>
      </c>
      <c r="AI175" s="207">
        <f t="shared" si="119"/>
        <v>16</v>
      </c>
      <c r="AJ175" s="200">
        <f t="shared" si="132"/>
        <v>112</v>
      </c>
      <c r="AK175" s="204" t="s">
        <v>420</v>
      </c>
      <c r="AL175" s="517" t="str">
        <f t="shared" si="133"/>
        <v>6,57%</v>
      </c>
    </row>
    <row r="176" spans="1:38" s="503" customFormat="1" ht="51">
      <c r="A176" s="197" t="s">
        <v>421</v>
      </c>
      <c r="B176" s="208" t="s">
        <v>422</v>
      </c>
      <c r="C176" s="198">
        <v>8</v>
      </c>
      <c r="D176" s="199">
        <v>1724</v>
      </c>
      <c r="E176" s="200">
        <f t="shared" si="120"/>
        <v>215.5</v>
      </c>
      <c r="F176" s="201">
        <v>71.83</v>
      </c>
      <c r="G176" s="207">
        <f t="shared" si="121"/>
        <v>4</v>
      </c>
      <c r="H176" s="203">
        <f>ROUNDUP(G176,0)*$C176</f>
        <v>32</v>
      </c>
      <c r="I176" s="204" t="s">
        <v>143</v>
      </c>
      <c r="J176" s="351" t="str">
        <f t="shared" si="122"/>
        <v>26,48%</v>
      </c>
      <c r="K176" s="202">
        <f t="shared" si="118"/>
        <v>5</v>
      </c>
      <c r="L176" s="200">
        <f t="shared" ref="L176:L239" si="134">ROUNDUP(K176,0)*$C176</f>
        <v>40</v>
      </c>
      <c r="M176" s="205" t="s">
        <v>144</v>
      </c>
      <c r="N176" s="351" t="str">
        <f t="shared" si="123"/>
        <v>20,02%</v>
      </c>
      <c r="O176" s="205">
        <f t="shared" si="118"/>
        <v>7</v>
      </c>
      <c r="P176" s="200">
        <f t="shared" ref="P176:P239" si="135">ROUNDUP(O176,0)*$C176</f>
        <v>56</v>
      </c>
      <c r="Q176" s="204" t="s">
        <v>156</v>
      </c>
      <c r="R176" s="351" t="str">
        <f t="shared" si="124"/>
        <v>16,42%</v>
      </c>
      <c r="S176" s="205">
        <f t="shared" si="118"/>
        <v>8</v>
      </c>
      <c r="T176" s="200">
        <f t="shared" si="107"/>
        <v>64</v>
      </c>
      <c r="U176" s="206" t="s">
        <v>187</v>
      </c>
      <c r="V176" s="351" t="str">
        <f t="shared" si="125"/>
        <v>13,46%</v>
      </c>
      <c r="W176" s="207">
        <f t="shared" si="118"/>
        <v>8</v>
      </c>
      <c r="X176" s="200">
        <f t="shared" si="126"/>
        <v>64</v>
      </c>
      <c r="Y176" s="204" t="s">
        <v>187</v>
      </c>
      <c r="Z176" s="351" t="str">
        <f t="shared" si="127"/>
        <v>12,93%</v>
      </c>
      <c r="AA176" s="205">
        <f t="shared" si="119"/>
        <v>11</v>
      </c>
      <c r="AB176" s="200">
        <f t="shared" si="128"/>
        <v>88</v>
      </c>
      <c r="AC176" s="204" t="s">
        <v>418</v>
      </c>
      <c r="AD176" s="351" t="str">
        <f t="shared" si="129"/>
        <v>9,78%</v>
      </c>
      <c r="AE176" s="205">
        <f t="shared" si="119"/>
        <v>13</v>
      </c>
      <c r="AF176" s="200">
        <f t="shared" si="130"/>
        <v>104</v>
      </c>
      <c r="AG176" s="204" t="s">
        <v>419</v>
      </c>
      <c r="AH176" s="514" t="str">
        <f t="shared" si="131"/>
        <v>8,02%</v>
      </c>
      <c r="AI176" s="207">
        <f t="shared" si="119"/>
        <v>16</v>
      </c>
      <c r="AJ176" s="200">
        <f t="shared" si="132"/>
        <v>128</v>
      </c>
      <c r="AK176" s="204" t="s">
        <v>420</v>
      </c>
      <c r="AL176" s="517" t="str">
        <f t="shared" si="133"/>
        <v>6,57%</v>
      </c>
    </row>
    <row r="177" spans="1:38" s="152" customFormat="1" ht="30">
      <c r="A177" s="209" t="s">
        <v>423</v>
      </c>
      <c r="B177" s="210" t="s">
        <v>79</v>
      </c>
      <c r="C177" s="210">
        <v>4</v>
      </c>
      <c r="D177" s="169">
        <v>359</v>
      </c>
      <c r="E177" s="170">
        <f t="shared" si="120"/>
        <v>89.75</v>
      </c>
      <c r="F177" s="381"/>
      <c r="G177" s="171">
        <f t="shared" si="121"/>
        <v>19</v>
      </c>
      <c r="H177" s="172">
        <f t="shared" si="106"/>
        <v>76</v>
      </c>
      <c r="I177" s="173" t="s">
        <v>142</v>
      </c>
      <c r="J177" s="348" t="str">
        <f t="shared" si="122"/>
        <v>5,51%</v>
      </c>
      <c r="K177" s="190">
        <f t="shared" si="118"/>
        <v>24</v>
      </c>
      <c r="L177" s="170">
        <f t="shared" si="134"/>
        <v>96</v>
      </c>
      <c r="M177" s="173" t="s">
        <v>143</v>
      </c>
      <c r="N177" s="348" t="str">
        <f t="shared" si="123"/>
        <v>4,17%</v>
      </c>
      <c r="O177" s="173">
        <f t="shared" si="118"/>
        <v>30</v>
      </c>
      <c r="P177" s="170">
        <f t="shared" si="135"/>
        <v>120</v>
      </c>
      <c r="Q177" s="173" t="s">
        <v>144</v>
      </c>
      <c r="R177" s="348" t="str">
        <f t="shared" si="124"/>
        <v>3,42%</v>
      </c>
      <c r="S177" s="173">
        <f t="shared" si="118"/>
        <v>36</v>
      </c>
      <c r="T177" s="170">
        <f t="shared" si="107"/>
        <v>144</v>
      </c>
      <c r="U177" s="191" t="s">
        <v>145</v>
      </c>
      <c r="V177" s="348" t="str">
        <f t="shared" si="125"/>
        <v>2,80%</v>
      </c>
      <c r="W177" s="171">
        <f t="shared" si="118"/>
        <v>38</v>
      </c>
      <c r="X177" s="170">
        <f t="shared" si="126"/>
        <v>152</v>
      </c>
      <c r="Y177" s="173" t="s">
        <v>167</v>
      </c>
      <c r="Z177" s="348" t="str">
        <f t="shared" si="127"/>
        <v>2,69%</v>
      </c>
      <c r="AA177" s="173">
        <f t="shared" si="119"/>
        <v>50</v>
      </c>
      <c r="AB177" s="170">
        <f t="shared" si="128"/>
        <v>200</v>
      </c>
      <c r="AC177" s="173" t="s">
        <v>147</v>
      </c>
      <c r="AD177" s="348" t="str">
        <f t="shared" si="129"/>
        <v>2,04%</v>
      </c>
      <c r="AE177" s="173">
        <f t="shared" si="119"/>
        <v>60</v>
      </c>
      <c r="AF177" s="170">
        <f t="shared" si="130"/>
        <v>240</v>
      </c>
      <c r="AG177" s="173" t="s">
        <v>148</v>
      </c>
      <c r="AH177" s="477" t="str">
        <f t="shared" si="131"/>
        <v>1,67%</v>
      </c>
      <c r="AI177" s="171">
        <f t="shared" si="119"/>
        <v>74</v>
      </c>
      <c r="AJ177" s="170">
        <f t="shared" si="132"/>
        <v>296</v>
      </c>
      <c r="AK177" s="173" t="s">
        <v>149</v>
      </c>
      <c r="AL177" s="483" t="str">
        <f t="shared" si="133"/>
        <v>1,37%</v>
      </c>
    </row>
    <row r="178" spans="1:38" s="527" customFormat="1" ht="30">
      <c r="A178" s="211" t="s">
        <v>424</v>
      </c>
      <c r="B178" s="212" t="s">
        <v>132</v>
      </c>
      <c r="C178" s="213">
        <f>2+(20/60)</f>
        <v>2.3333333333333335</v>
      </c>
      <c r="D178" s="213">
        <v>215</v>
      </c>
      <c r="E178" s="214">
        <f t="shared" si="120"/>
        <v>92.142857142857139</v>
      </c>
      <c r="F178" s="381"/>
      <c r="G178" s="222">
        <f t="shared" si="121"/>
        <v>31</v>
      </c>
      <c r="H178" s="218">
        <f t="shared" si="106"/>
        <v>72.333333333333343</v>
      </c>
      <c r="I178" s="219" t="s">
        <v>133</v>
      </c>
      <c r="J178" s="350" t="str">
        <f t="shared" si="122"/>
        <v>3,30%</v>
      </c>
      <c r="K178" s="217">
        <f t="shared" si="118"/>
        <v>41</v>
      </c>
      <c r="L178" s="214">
        <f t="shared" si="134"/>
        <v>95.666666666666671</v>
      </c>
      <c r="M178" s="220" t="s">
        <v>134</v>
      </c>
      <c r="N178" s="350" t="str">
        <f t="shared" si="123"/>
        <v>2,50%</v>
      </c>
      <c r="O178" s="220">
        <f t="shared" si="118"/>
        <v>49</v>
      </c>
      <c r="P178" s="214">
        <f t="shared" si="135"/>
        <v>114.33333333333334</v>
      </c>
      <c r="Q178" s="219" t="s">
        <v>135</v>
      </c>
      <c r="R178" s="350" t="str">
        <f t="shared" si="124"/>
        <v>2,05%</v>
      </c>
      <c r="S178" s="220">
        <f t="shared" si="118"/>
        <v>60</v>
      </c>
      <c r="T178" s="214">
        <f t="shared" si="107"/>
        <v>140</v>
      </c>
      <c r="U178" s="221" t="s">
        <v>136</v>
      </c>
      <c r="V178" s="350" t="str">
        <f t="shared" si="125"/>
        <v>1,68%</v>
      </c>
      <c r="W178" s="222">
        <f t="shared" si="118"/>
        <v>62</v>
      </c>
      <c r="X178" s="214">
        <f t="shared" si="126"/>
        <v>144.66666666666669</v>
      </c>
      <c r="Y178" s="219" t="s">
        <v>137</v>
      </c>
      <c r="Z178" s="350" t="str">
        <f t="shared" si="127"/>
        <v>1,61%</v>
      </c>
      <c r="AA178" s="220">
        <f t="shared" si="119"/>
        <v>82</v>
      </c>
      <c r="AB178" s="214">
        <f t="shared" si="128"/>
        <v>191.33333333333334</v>
      </c>
      <c r="AC178" s="219" t="s">
        <v>138</v>
      </c>
      <c r="AD178" s="350" t="str">
        <f t="shared" si="129"/>
        <v>1,22%</v>
      </c>
      <c r="AE178" s="220">
        <f t="shared" si="119"/>
        <v>100</v>
      </c>
      <c r="AF178" s="214">
        <f t="shared" si="130"/>
        <v>233.33333333333334</v>
      </c>
      <c r="AG178" s="219" t="s">
        <v>139</v>
      </c>
      <c r="AH178" s="515" t="str">
        <f t="shared" si="131"/>
        <v>1,00%</v>
      </c>
      <c r="AI178" s="222">
        <f t="shared" si="119"/>
        <v>122</v>
      </c>
      <c r="AJ178" s="214">
        <f t="shared" si="132"/>
        <v>284.66666666666669</v>
      </c>
      <c r="AK178" s="219" t="s">
        <v>140</v>
      </c>
      <c r="AL178" s="518" t="str">
        <f t="shared" si="133"/>
        <v>0,82%</v>
      </c>
    </row>
    <row r="179" spans="1:38" s="527" customFormat="1" ht="30">
      <c r="A179" s="215" t="s">
        <v>425</v>
      </c>
      <c r="B179" s="212" t="s">
        <v>83</v>
      </c>
      <c r="C179" s="212">
        <v>7</v>
      </c>
      <c r="D179" s="213">
        <v>646</v>
      </c>
      <c r="E179" s="216">
        <f t="shared" si="120"/>
        <v>92.285714285714292</v>
      </c>
      <c r="F179" s="381"/>
      <c r="G179" s="222">
        <f t="shared" si="121"/>
        <v>11</v>
      </c>
      <c r="H179" s="218">
        <f t="shared" si="106"/>
        <v>77</v>
      </c>
      <c r="I179" s="220" t="s">
        <v>193</v>
      </c>
      <c r="J179" s="350" t="str">
        <f t="shared" si="122"/>
        <v>9,92%</v>
      </c>
      <c r="K179" s="217">
        <f t="shared" si="118"/>
        <v>14</v>
      </c>
      <c r="L179" s="214">
        <f t="shared" si="134"/>
        <v>98</v>
      </c>
      <c r="M179" s="220" t="s">
        <v>194</v>
      </c>
      <c r="N179" s="350" t="str">
        <f t="shared" si="123"/>
        <v>7,50%</v>
      </c>
      <c r="O179" s="220">
        <f t="shared" si="118"/>
        <v>17</v>
      </c>
      <c r="P179" s="214">
        <f t="shared" si="135"/>
        <v>119</v>
      </c>
      <c r="Q179" s="220" t="s">
        <v>195</v>
      </c>
      <c r="R179" s="350" t="str">
        <f t="shared" si="124"/>
        <v>6,15%</v>
      </c>
      <c r="S179" s="220">
        <f t="shared" si="118"/>
        <v>20</v>
      </c>
      <c r="T179" s="214">
        <f t="shared" si="107"/>
        <v>140</v>
      </c>
      <c r="U179" s="221" t="s">
        <v>136</v>
      </c>
      <c r="V179" s="350" t="str">
        <f t="shared" si="125"/>
        <v>5,04%</v>
      </c>
      <c r="W179" s="222">
        <f t="shared" si="118"/>
        <v>21</v>
      </c>
      <c r="X179" s="214">
        <f t="shared" si="126"/>
        <v>147</v>
      </c>
      <c r="Y179" s="220" t="s">
        <v>196</v>
      </c>
      <c r="Z179" s="350" t="str">
        <f t="shared" si="127"/>
        <v>4,85%</v>
      </c>
      <c r="AA179" s="220">
        <f t="shared" si="119"/>
        <v>28</v>
      </c>
      <c r="AB179" s="214">
        <f t="shared" si="128"/>
        <v>196</v>
      </c>
      <c r="AC179" s="220" t="s">
        <v>197</v>
      </c>
      <c r="AD179" s="350" t="str">
        <f t="shared" si="129"/>
        <v>3,66%</v>
      </c>
      <c r="AE179" s="220">
        <f t="shared" si="119"/>
        <v>34</v>
      </c>
      <c r="AF179" s="214">
        <f t="shared" si="130"/>
        <v>238</v>
      </c>
      <c r="AG179" s="220" t="s">
        <v>198</v>
      </c>
      <c r="AH179" s="515" t="str">
        <f t="shared" si="131"/>
        <v>3,00%</v>
      </c>
      <c r="AI179" s="222">
        <f t="shared" si="119"/>
        <v>41</v>
      </c>
      <c r="AJ179" s="214">
        <f t="shared" si="132"/>
        <v>287</v>
      </c>
      <c r="AK179" s="220" t="s">
        <v>199</v>
      </c>
      <c r="AL179" s="518" t="str">
        <f t="shared" si="133"/>
        <v>2,46%</v>
      </c>
    </row>
    <row r="180" spans="1:38" ht="45">
      <c r="A180" s="24" t="s">
        <v>426</v>
      </c>
      <c r="B180" s="5"/>
      <c r="C180" s="5"/>
      <c r="D180" s="5"/>
      <c r="E180" s="33"/>
      <c r="F180" s="381"/>
      <c r="G180" s="56"/>
      <c r="H180" s="58"/>
      <c r="I180" s="59"/>
      <c r="J180" s="345"/>
      <c r="K180" s="77"/>
      <c r="L180" s="31"/>
      <c r="M180" s="59"/>
      <c r="N180" s="345"/>
      <c r="O180" s="59"/>
      <c r="P180" s="31"/>
      <c r="Q180" s="59"/>
      <c r="R180" s="345"/>
      <c r="S180" s="59"/>
      <c r="T180" s="31"/>
      <c r="U180" s="80"/>
      <c r="V180" s="345"/>
      <c r="W180" s="56"/>
      <c r="X180" s="31"/>
      <c r="Y180" s="59"/>
      <c r="Z180" s="345"/>
      <c r="AA180" s="59"/>
      <c r="AB180" s="31"/>
      <c r="AC180" s="59"/>
      <c r="AD180" s="345"/>
      <c r="AE180" s="59"/>
      <c r="AF180" s="31"/>
      <c r="AG180" s="59"/>
      <c r="AH180" s="466"/>
      <c r="AI180" s="56"/>
      <c r="AJ180" s="31"/>
      <c r="AK180" s="59"/>
      <c r="AL180" s="474"/>
    </row>
    <row r="181" spans="1:38" s="14" customFormat="1">
      <c r="A181" s="259" t="s">
        <v>427</v>
      </c>
      <c r="B181" s="9" t="s">
        <v>428</v>
      </c>
      <c r="C181" s="9">
        <v>0.5</v>
      </c>
      <c r="D181" s="9">
        <v>35</v>
      </c>
      <c r="E181" s="108">
        <f>D181/C181</f>
        <v>70</v>
      </c>
      <c r="F181" s="381"/>
      <c r="G181" s="100">
        <f t="shared" si="121"/>
        <v>186</v>
      </c>
      <c r="H181" s="106">
        <f t="shared" si="106"/>
        <v>93</v>
      </c>
      <c r="I181" s="102" t="s">
        <v>429</v>
      </c>
      <c r="J181" s="343" t="str">
        <f t="shared" si="122"/>
        <v>0,54%</v>
      </c>
      <c r="K181" s="123">
        <f t="shared" si="118"/>
        <v>246</v>
      </c>
      <c r="L181" s="103">
        <f t="shared" si="134"/>
        <v>123</v>
      </c>
      <c r="M181" s="109" t="s">
        <v>430</v>
      </c>
      <c r="N181" s="343" t="str">
        <f t="shared" si="123"/>
        <v>0,41%</v>
      </c>
      <c r="O181" s="102">
        <f t="shared" si="118"/>
        <v>300</v>
      </c>
      <c r="P181" s="103">
        <f t="shared" si="135"/>
        <v>150</v>
      </c>
      <c r="Q181" s="102" t="s">
        <v>182</v>
      </c>
      <c r="R181" s="343" t="str">
        <f t="shared" si="124"/>
        <v>0,33%</v>
      </c>
      <c r="S181" s="102">
        <f t="shared" si="118"/>
        <v>366</v>
      </c>
      <c r="T181" s="103">
        <f t="shared" si="107"/>
        <v>183</v>
      </c>
      <c r="U181" s="124" t="s">
        <v>431</v>
      </c>
      <c r="V181" s="343" t="str">
        <f t="shared" si="125"/>
        <v>0,27%</v>
      </c>
      <c r="W181" s="100">
        <f t="shared" si="118"/>
        <v>381</v>
      </c>
      <c r="X181" s="103">
        <f t="shared" si="126"/>
        <v>190.5</v>
      </c>
      <c r="Y181" s="102" t="s">
        <v>432</v>
      </c>
      <c r="Z181" s="343" t="str">
        <f t="shared" si="127"/>
        <v>0,26%</v>
      </c>
      <c r="AA181" s="102">
        <f t="shared" si="119"/>
        <v>504</v>
      </c>
      <c r="AB181" s="103">
        <f t="shared" si="128"/>
        <v>252</v>
      </c>
      <c r="AC181" s="102" t="s">
        <v>433</v>
      </c>
      <c r="AD181" s="343" t="str">
        <f t="shared" si="129"/>
        <v>0,20%</v>
      </c>
      <c r="AE181" s="102">
        <f t="shared" si="119"/>
        <v>615</v>
      </c>
      <c r="AF181" s="103">
        <f t="shared" si="130"/>
        <v>307.5</v>
      </c>
      <c r="AG181" s="102" t="s">
        <v>434</v>
      </c>
      <c r="AH181" s="468" t="str">
        <f t="shared" si="131"/>
        <v>0,16%</v>
      </c>
      <c r="AI181" s="100">
        <f t="shared" si="119"/>
        <v>750</v>
      </c>
      <c r="AJ181" s="103">
        <f t="shared" si="132"/>
        <v>375</v>
      </c>
      <c r="AK181" s="102" t="s">
        <v>435</v>
      </c>
      <c r="AL181" s="473" t="str">
        <f t="shared" si="133"/>
        <v>0,13%</v>
      </c>
    </row>
    <row r="182" spans="1:38">
      <c r="A182" s="260" t="s">
        <v>436</v>
      </c>
      <c r="B182" s="5" t="s">
        <v>221</v>
      </c>
      <c r="C182" s="5">
        <v>1</v>
      </c>
      <c r="D182" s="5">
        <v>71</v>
      </c>
      <c r="E182" s="33">
        <f t="shared" ref="E182:E184" si="136">D182/C182</f>
        <v>71</v>
      </c>
      <c r="F182" s="381"/>
      <c r="G182" s="56">
        <f t="shared" si="121"/>
        <v>92</v>
      </c>
      <c r="H182" s="58">
        <f t="shared" si="106"/>
        <v>92</v>
      </c>
      <c r="I182" s="59" t="s">
        <v>171</v>
      </c>
      <c r="J182" s="345" t="str">
        <f t="shared" si="122"/>
        <v>1,09%</v>
      </c>
      <c r="K182" s="77">
        <f t="shared" si="118"/>
        <v>122</v>
      </c>
      <c r="L182" s="31">
        <f t="shared" si="134"/>
        <v>122</v>
      </c>
      <c r="M182" s="59" t="s">
        <v>172</v>
      </c>
      <c r="N182" s="345" t="str">
        <f t="shared" si="123"/>
        <v>0,82%</v>
      </c>
      <c r="O182" s="59">
        <f t="shared" si="118"/>
        <v>148</v>
      </c>
      <c r="P182" s="31">
        <f t="shared" si="135"/>
        <v>148</v>
      </c>
      <c r="Q182" s="59" t="s">
        <v>173</v>
      </c>
      <c r="R182" s="345" t="str">
        <f t="shared" si="124"/>
        <v>0,68%</v>
      </c>
      <c r="S182" s="59">
        <f t="shared" si="118"/>
        <v>181</v>
      </c>
      <c r="T182" s="31">
        <f t="shared" si="107"/>
        <v>181</v>
      </c>
      <c r="U182" s="80" t="s">
        <v>437</v>
      </c>
      <c r="V182" s="345" t="str">
        <f t="shared" si="125"/>
        <v>0,55%</v>
      </c>
      <c r="W182" s="56">
        <f t="shared" si="118"/>
        <v>188</v>
      </c>
      <c r="X182" s="31">
        <f t="shared" si="126"/>
        <v>188</v>
      </c>
      <c r="Y182" s="59" t="s">
        <v>175</v>
      </c>
      <c r="Z182" s="345" t="str">
        <f t="shared" si="127"/>
        <v>0,53%</v>
      </c>
      <c r="AA182" s="59">
        <f t="shared" si="119"/>
        <v>249</v>
      </c>
      <c r="AB182" s="31">
        <f t="shared" si="128"/>
        <v>249</v>
      </c>
      <c r="AC182" s="59" t="s">
        <v>438</v>
      </c>
      <c r="AD182" s="345" t="str">
        <f t="shared" si="129"/>
        <v>0,40%</v>
      </c>
      <c r="AE182" s="59">
        <f t="shared" si="119"/>
        <v>303</v>
      </c>
      <c r="AF182" s="31">
        <f t="shared" si="130"/>
        <v>303</v>
      </c>
      <c r="AG182" s="59" t="s">
        <v>439</v>
      </c>
      <c r="AH182" s="466" t="str">
        <f t="shared" si="131"/>
        <v>0,33%</v>
      </c>
      <c r="AI182" s="56">
        <f t="shared" si="119"/>
        <v>370</v>
      </c>
      <c r="AJ182" s="31">
        <f t="shared" si="132"/>
        <v>370</v>
      </c>
      <c r="AK182" s="59" t="s">
        <v>440</v>
      </c>
      <c r="AL182" s="474" t="str">
        <f t="shared" si="133"/>
        <v>0,27%</v>
      </c>
    </row>
    <row r="183" spans="1:38">
      <c r="A183" s="260" t="s">
        <v>441</v>
      </c>
      <c r="B183" s="5" t="s">
        <v>170</v>
      </c>
      <c r="C183" s="5">
        <v>2</v>
      </c>
      <c r="D183" s="5">
        <v>143</v>
      </c>
      <c r="E183" s="33">
        <f t="shared" si="136"/>
        <v>71.5</v>
      </c>
      <c r="F183" s="381"/>
      <c r="G183" s="56">
        <f t="shared" si="121"/>
        <v>46</v>
      </c>
      <c r="H183" s="58">
        <f t="shared" si="106"/>
        <v>92</v>
      </c>
      <c r="I183" s="59" t="s">
        <v>171</v>
      </c>
      <c r="J183" s="345" t="str">
        <f t="shared" si="122"/>
        <v>2,20%</v>
      </c>
      <c r="K183" s="77">
        <f t="shared" si="118"/>
        <v>61</v>
      </c>
      <c r="L183" s="31">
        <f t="shared" si="134"/>
        <v>122</v>
      </c>
      <c r="M183" s="59" t="s">
        <v>172</v>
      </c>
      <c r="N183" s="345" t="str">
        <f t="shared" si="123"/>
        <v>1,66%</v>
      </c>
      <c r="O183" s="59">
        <f t="shared" si="118"/>
        <v>74</v>
      </c>
      <c r="P183" s="31">
        <f t="shared" si="135"/>
        <v>148</v>
      </c>
      <c r="Q183" s="59" t="s">
        <v>173</v>
      </c>
      <c r="R183" s="345" t="str">
        <f t="shared" si="124"/>
        <v>1,36%</v>
      </c>
      <c r="S183" s="59">
        <f t="shared" si="118"/>
        <v>90</v>
      </c>
      <c r="T183" s="31">
        <f t="shared" si="107"/>
        <v>180</v>
      </c>
      <c r="U183" s="80" t="s">
        <v>174</v>
      </c>
      <c r="V183" s="345" t="str">
        <f t="shared" si="125"/>
        <v>1,12%</v>
      </c>
      <c r="W183" s="56">
        <f t="shared" si="118"/>
        <v>94</v>
      </c>
      <c r="X183" s="31">
        <f t="shared" si="126"/>
        <v>188</v>
      </c>
      <c r="Y183" s="59" t="s">
        <v>175</v>
      </c>
      <c r="Z183" s="345" t="str">
        <f t="shared" si="127"/>
        <v>1,07%</v>
      </c>
      <c r="AA183" s="59">
        <f t="shared" si="119"/>
        <v>124</v>
      </c>
      <c r="AB183" s="31">
        <f t="shared" si="128"/>
        <v>248</v>
      </c>
      <c r="AC183" s="59" t="s">
        <v>176</v>
      </c>
      <c r="AD183" s="345" t="str">
        <f t="shared" si="129"/>
        <v>0,81%</v>
      </c>
      <c r="AE183" s="59">
        <f t="shared" si="119"/>
        <v>151</v>
      </c>
      <c r="AF183" s="31">
        <f t="shared" si="130"/>
        <v>302</v>
      </c>
      <c r="AG183" s="59" t="s">
        <v>177</v>
      </c>
      <c r="AH183" s="466" t="str">
        <f t="shared" si="131"/>
        <v>0,67%</v>
      </c>
      <c r="AI183" s="56">
        <f t="shared" si="119"/>
        <v>184</v>
      </c>
      <c r="AJ183" s="31">
        <f t="shared" si="132"/>
        <v>368</v>
      </c>
      <c r="AK183" s="59" t="s">
        <v>178</v>
      </c>
      <c r="AL183" s="474" t="str">
        <f t="shared" si="133"/>
        <v>0,55%</v>
      </c>
    </row>
    <row r="184" spans="1:38">
      <c r="A184" s="260" t="s">
        <v>442</v>
      </c>
      <c r="B184" s="5" t="s">
        <v>79</v>
      </c>
      <c r="C184" s="5">
        <v>4</v>
      </c>
      <c r="D184" s="5">
        <v>287</v>
      </c>
      <c r="E184" s="33">
        <f t="shared" si="136"/>
        <v>71.75</v>
      </c>
      <c r="F184" s="381"/>
      <c r="G184" s="56">
        <f t="shared" si="121"/>
        <v>23</v>
      </c>
      <c r="H184" s="58">
        <f t="shared" si="106"/>
        <v>92</v>
      </c>
      <c r="I184" s="59" t="s">
        <v>171</v>
      </c>
      <c r="J184" s="345" t="str">
        <f t="shared" si="122"/>
        <v>4,41%</v>
      </c>
      <c r="K184" s="77">
        <f t="shared" si="118"/>
        <v>30</v>
      </c>
      <c r="L184" s="31">
        <f t="shared" si="134"/>
        <v>120</v>
      </c>
      <c r="M184" s="59" t="s">
        <v>144</v>
      </c>
      <c r="N184" s="345" t="str">
        <f t="shared" si="123"/>
        <v>3,33%</v>
      </c>
      <c r="O184" s="59">
        <f t="shared" si="118"/>
        <v>37</v>
      </c>
      <c r="P184" s="31">
        <f t="shared" si="135"/>
        <v>148</v>
      </c>
      <c r="Q184" s="59" t="s">
        <v>173</v>
      </c>
      <c r="R184" s="345" t="str">
        <f t="shared" si="124"/>
        <v>2,73%</v>
      </c>
      <c r="S184" s="59">
        <f t="shared" si="118"/>
        <v>45</v>
      </c>
      <c r="T184" s="31">
        <f t="shared" si="107"/>
        <v>180</v>
      </c>
      <c r="U184" s="80" t="s">
        <v>174</v>
      </c>
      <c r="V184" s="345" t="str">
        <f t="shared" si="125"/>
        <v>2,24%</v>
      </c>
      <c r="W184" s="56">
        <f t="shared" si="118"/>
        <v>47</v>
      </c>
      <c r="X184" s="31">
        <f t="shared" si="126"/>
        <v>188</v>
      </c>
      <c r="Y184" s="59" t="s">
        <v>175</v>
      </c>
      <c r="Z184" s="345" t="str">
        <f t="shared" si="127"/>
        <v>2,15%</v>
      </c>
      <c r="AA184" s="59">
        <f t="shared" si="119"/>
        <v>62</v>
      </c>
      <c r="AB184" s="31">
        <f t="shared" si="128"/>
        <v>248</v>
      </c>
      <c r="AC184" s="59" t="s">
        <v>176</v>
      </c>
      <c r="AD184" s="345" t="str">
        <f t="shared" si="129"/>
        <v>1,63%</v>
      </c>
      <c r="AE184" s="59">
        <f t="shared" si="119"/>
        <v>75</v>
      </c>
      <c r="AF184" s="31">
        <f t="shared" si="130"/>
        <v>300</v>
      </c>
      <c r="AG184" s="59" t="s">
        <v>180</v>
      </c>
      <c r="AH184" s="466" t="str">
        <f t="shared" si="131"/>
        <v>1,33%</v>
      </c>
      <c r="AI184" s="56">
        <f t="shared" si="119"/>
        <v>92</v>
      </c>
      <c r="AJ184" s="31">
        <f t="shared" si="132"/>
        <v>368</v>
      </c>
      <c r="AK184" s="59" t="s">
        <v>178</v>
      </c>
      <c r="AL184" s="474" t="str">
        <f t="shared" si="133"/>
        <v>1,09%</v>
      </c>
    </row>
    <row r="185" spans="1:38" ht="30">
      <c r="A185" s="24" t="s">
        <v>443</v>
      </c>
      <c r="B185" s="5"/>
      <c r="C185" s="5"/>
      <c r="D185" s="5"/>
      <c r="E185" s="33"/>
      <c r="F185" s="381"/>
      <c r="G185" s="56"/>
      <c r="H185" s="58"/>
      <c r="I185" s="59"/>
      <c r="J185" s="345"/>
      <c r="K185" s="77"/>
      <c r="L185" s="31"/>
      <c r="M185" s="59"/>
      <c r="N185" s="345"/>
      <c r="O185" s="59"/>
      <c r="P185" s="31"/>
      <c r="Q185" s="59"/>
      <c r="R185" s="345"/>
      <c r="S185" s="59"/>
      <c r="T185" s="31"/>
      <c r="U185" s="80"/>
      <c r="V185" s="345"/>
      <c r="W185" s="56"/>
      <c r="X185" s="31"/>
      <c r="Y185" s="59"/>
      <c r="Z185" s="345"/>
      <c r="AA185" s="59"/>
      <c r="AB185" s="31"/>
      <c r="AC185" s="59"/>
      <c r="AD185" s="345"/>
      <c r="AE185" s="59"/>
      <c r="AF185" s="31"/>
      <c r="AG185" s="59"/>
      <c r="AH185" s="466"/>
      <c r="AI185" s="56"/>
      <c r="AJ185" s="31"/>
      <c r="AK185" s="59"/>
      <c r="AL185" s="474"/>
    </row>
    <row r="186" spans="1:38" s="14" customFormat="1">
      <c r="A186" s="259" t="s">
        <v>444</v>
      </c>
      <c r="B186" s="9" t="s">
        <v>428</v>
      </c>
      <c r="C186" s="9">
        <v>0.5</v>
      </c>
      <c r="D186" s="9">
        <v>35</v>
      </c>
      <c r="E186" s="108">
        <f>D186/C186</f>
        <v>70</v>
      </c>
      <c r="F186" s="381"/>
      <c r="G186" s="100">
        <f t="shared" si="121"/>
        <v>186</v>
      </c>
      <c r="H186" s="106">
        <f t="shared" si="106"/>
        <v>93</v>
      </c>
      <c r="I186" s="102" t="s">
        <v>429</v>
      </c>
      <c r="J186" s="343" t="str">
        <f t="shared" si="122"/>
        <v>0,54%</v>
      </c>
      <c r="K186" s="123">
        <f t="shared" si="118"/>
        <v>246</v>
      </c>
      <c r="L186" s="103">
        <f t="shared" si="134"/>
        <v>123</v>
      </c>
      <c r="M186" s="109" t="s">
        <v>430</v>
      </c>
      <c r="N186" s="343" t="str">
        <f t="shared" si="123"/>
        <v>0,41%</v>
      </c>
      <c r="O186" s="102">
        <f t="shared" si="118"/>
        <v>300</v>
      </c>
      <c r="P186" s="103">
        <f t="shared" si="135"/>
        <v>150</v>
      </c>
      <c r="Q186" s="102" t="s">
        <v>182</v>
      </c>
      <c r="R186" s="343" t="str">
        <f t="shared" si="124"/>
        <v>0,33%</v>
      </c>
      <c r="S186" s="102">
        <f t="shared" si="118"/>
        <v>366</v>
      </c>
      <c r="T186" s="103">
        <f t="shared" si="107"/>
        <v>183</v>
      </c>
      <c r="U186" s="124" t="s">
        <v>431</v>
      </c>
      <c r="V186" s="343" t="str">
        <f t="shared" si="125"/>
        <v>0,27%</v>
      </c>
      <c r="W186" s="100">
        <f t="shared" si="118"/>
        <v>381</v>
      </c>
      <c r="X186" s="103">
        <f t="shared" si="126"/>
        <v>190.5</v>
      </c>
      <c r="Y186" s="102" t="s">
        <v>432</v>
      </c>
      <c r="Z186" s="343" t="str">
        <f t="shared" si="127"/>
        <v>0,26%</v>
      </c>
      <c r="AA186" s="102">
        <f t="shared" si="119"/>
        <v>504</v>
      </c>
      <c r="AB186" s="103">
        <f t="shared" si="128"/>
        <v>252</v>
      </c>
      <c r="AC186" s="102" t="s">
        <v>433</v>
      </c>
      <c r="AD186" s="343" t="str">
        <f t="shared" si="129"/>
        <v>0,20%</v>
      </c>
      <c r="AE186" s="102">
        <f t="shared" si="119"/>
        <v>615</v>
      </c>
      <c r="AF186" s="103">
        <f t="shared" si="130"/>
        <v>307.5</v>
      </c>
      <c r="AG186" s="102" t="s">
        <v>434</v>
      </c>
      <c r="AH186" s="468" t="str">
        <f t="shared" si="131"/>
        <v>0,16%</v>
      </c>
      <c r="AI186" s="100">
        <f t="shared" si="119"/>
        <v>750</v>
      </c>
      <c r="AJ186" s="103">
        <f t="shared" si="132"/>
        <v>375</v>
      </c>
      <c r="AK186" s="102" t="s">
        <v>435</v>
      </c>
      <c r="AL186" s="473" t="str">
        <f t="shared" si="133"/>
        <v>0,13%</v>
      </c>
    </row>
    <row r="187" spans="1:38">
      <c r="A187" s="260" t="s">
        <v>445</v>
      </c>
      <c r="B187" s="5" t="s">
        <v>221</v>
      </c>
      <c r="C187" s="5">
        <v>1</v>
      </c>
      <c r="D187" s="5">
        <v>71</v>
      </c>
      <c r="E187" s="33">
        <f t="shared" ref="E187:E189" si="137">D187/C187</f>
        <v>71</v>
      </c>
      <c r="F187" s="381"/>
      <c r="G187" s="56">
        <f t="shared" si="121"/>
        <v>92</v>
      </c>
      <c r="H187" s="58">
        <f t="shared" si="106"/>
        <v>92</v>
      </c>
      <c r="I187" s="59" t="s">
        <v>171</v>
      </c>
      <c r="J187" s="345" t="str">
        <f t="shared" si="122"/>
        <v>1,09%</v>
      </c>
      <c r="K187" s="77">
        <f t="shared" ref="K187:AI189" si="138">ROUNDUP(K$170/$D187,0)</f>
        <v>122</v>
      </c>
      <c r="L187" s="31">
        <f t="shared" si="134"/>
        <v>122</v>
      </c>
      <c r="M187" s="59" t="s">
        <v>172</v>
      </c>
      <c r="N187" s="345" t="str">
        <f t="shared" si="123"/>
        <v>0,82%</v>
      </c>
      <c r="O187" s="59">
        <f t="shared" si="138"/>
        <v>148</v>
      </c>
      <c r="P187" s="31">
        <f t="shared" si="135"/>
        <v>148</v>
      </c>
      <c r="Q187" s="59" t="s">
        <v>173</v>
      </c>
      <c r="R187" s="345" t="str">
        <f t="shared" si="124"/>
        <v>0,68%</v>
      </c>
      <c r="S187" s="59">
        <f t="shared" si="138"/>
        <v>181</v>
      </c>
      <c r="T187" s="31">
        <f t="shared" si="107"/>
        <v>181</v>
      </c>
      <c r="U187" s="80" t="s">
        <v>437</v>
      </c>
      <c r="V187" s="345" t="str">
        <f t="shared" si="125"/>
        <v>0,55%</v>
      </c>
      <c r="W187" s="56">
        <f t="shared" si="138"/>
        <v>188</v>
      </c>
      <c r="X187" s="31">
        <f t="shared" si="126"/>
        <v>188</v>
      </c>
      <c r="Y187" s="59" t="s">
        <v>175</v>
      </c>
      <c r="Z187" s="345" t="str">
        <f t="shared" si="127"/>
        <v>0,53%</v>
      </c>
      <c r="AA187" s="59">
        <f t="shared" si="138"/>
        <v>249</v>
      </c>
      <c r="AB187" s="31">
        <f t="shared" si="128"/>
        <v>249</v>
      </c>
      <c r="AC187" s="59" t="s">
        <v>438</v>
      </c>
      <c r="AD187" s="345" t="str">
        <f t="shared" si="129"/>
        <v>0,40%</v>
      </c>
      <c r="AE187" s="59">
        <f t="shared" si="138"/>
        <v>303</v>
      </c>
      <c r="AF187" s="31">
        <f t="shared" si="130"/>
        <v>303</v>
      </c>
      <c r="AG187" s="59" t="s">
        <v>439</v>
      </c>
      <c r="AH187" s="466" t="str">
        <f t="shared" si="131"/>
        <v>0,33%</v>
      </c>
      <c r="AI187" s="56">
        <f t="shared" si="138"/>
        <v>370</v>
      </c>
      <c r="AJ187" s="31">
        <f t="shared" si="132"/>
        <v>370</v>
      </c>
      <c r="AK187" s="59" t="s">
        <v>440</v>
      </c>
      <c r="AL187" s="474" t="str">
        <f t="shared" si="133"/>
        <v>0,27%</v>
      </c>
    </row>
    <row r="188" spans="1:38">
      <c r="A188" s="260" t="s">
        <v>446</v>
      </c>
      <c r="B188" s="5" t="s">
        <v>170</v>
      </c>
      <c r="C188" s="5">
        <v>2</v>
      </c>
      <c r="D188" s="5">
        <v>143</v>
      </c>
      <c r="E188" s="33">
        <f t="shared" si="137"/>
        <v>71.5</v>
      </c>
      <c r="F188" s="381"/>
      <c r="G188" s="56">
        <f t="shared" si="121"/>
        <v>46</v>
      </c>
      <c r="H188" s="58">
        <f t="shared" si="106"/>
        <v>92</v>
      </c>
      <c r="I188" s="59" t="s">
        <v>171</v>
      </c>
      <c r="J188" s="345" t="str">
        <f t="shared" si="122"/>
        <v>2,20%</v>
      </c>
      <c r="K188" s="77">
        <f t="shared" si="138"/>
        <v>61</v>
      </c>
      <c r="L188" s="31">
        <f t="shared" si="134"/>
        <v>122</v>
      </c>
      <c r="M188" s="59" t="s">
        <v>172</v>
      </c>
      <c r="N188" s="345" t="str">
        <f t="shared" si="123"/>
        <v>1,66%</v>
      </c>
      <c r="O188" s="59">
        <f t="shared" si="138"/>
        <v>74</v>
      </c>
      <c r="P188" s="31">
        <f t="shared" si="135"/>
        <v>148</v>
      </c>
      <c r="Q188" s="59" t="s">
        <v>173</v>
      </c>
      <c r="R188" s="345" t="str">
        <f t="shared" si="124"/>
        <v>1,36%</v>
      </c>
      <c r="S188" s="59">
        <f t="shared" si="138"/>
        <v>90</v>
      </c>
      <c r="T188" s="31">
        <f t="shared" si="107"/>
        <v>180</v>
      </c>
      <c r="U188" s="80" t="s">
        <v>174</v>
      </c>
      <c r="V188" s="345" t="str">
        <f t="shared" si="125"/>
        <v>1,12%</v>
      </c>
      <c r="W188" s="56">
        <f t="shared" si="138"/>
        <v>94</v>
      </c>
      <c r="X188" s="31">
        <f t="shared" si="126"/>
        <v>188</v>
      </c>
      <c r="Y188" s="59" t="s">
        <v>175</v>
      </c>
      <c r="Z188" s="345" t="str">
        <f t="shared" si="127"/>
        <v>1,07%</v>
      </c>
      <c r="AA188" s="59">
        <f t="shared" si="138"/>
        <v>124</v>
      </c>
      <c r="AB188" s="31">
        <f t="shared" si="128"/>
        <v>248</v>
      </c>
      <c r="AC188" s="59" t="s">
        <v>176</v>
      </c>
      <c r="AD188" s="345" t="str">
        <f t="shared" si="129"/>
        <v>0,81%</v>
      </c>
      <c r="AE188" s="59">
        <f t="shared" si="138"/>
        <v>151</v>
      </c>
      <c r="AF188" s="31">
        <f t="shared" si="130"/>
        <v>302</v>
      </c>
      <c r="AG188" s="59" t="s">
        <v>177</v>
      </c>
      <c r="AH188" s="466" t="str">
        <f t="shared" si="131"/>
        <v>0,67%</v>
      </c>
      <c r="AI188" s="56">
        <f t="shared" si="138"/>
        <v>184</v>
      </c>
      <c r="AJ188" s="31">
        <f t="shared" si="132"/>
        <v>368</v>
      </c>
      <c r="AK188" s="59" t="s">
        <v>178</v>
      </c>
      <c r="AL188" s="474" t="str">
        <f t="shared" si="133"/>
        <v>0,55%</v>
      </c>
    </row>
    <row r="189" spans="1:38" ht="15.75" thickBot="1">
      <c r="A189" s="272" t="s">
        <v>447</v>
      </c>
      <c r="B189" s="47" t="s">
        <v>79</v>
      </c>
      <c r="C189" s="47">
        <v>4</v>
      </c>
      <c r="D189" s="47">
        <v>287</v>
      </c>
      <c r="E189" s="40">
        <f t="shared" si="137"/>
        <v>71.75</v>
      </c>
      <c r="F189" s="387"/>
      <c r="G189" s="66">
        <f t="shared" si="121"/>
        <v>23</v>
      </c>
      <c r="H189" s="62">
        <f t="shared" si="106"/>
        <v>92</v>
      </c>
      <c r="I189" s="63" t="s">
        <v>171</v>
      </c>
      <c r="J189" s="345" t="str">
        <f t="shared" si="122"/>
        <v>4,41%</v>
      </c>
      <c r="K189" s="78">
        <f t="shared" si="138"/>
        <v>30</v>
      </c>
      <c r="L189" s="37">
        <f t="shared" si="134"/>
        <v>120</v>
      </c>
      <c r="M189" s="63" t="s">
        <v>144</v>
      </c>
      <c r="N189" s="345" t="str">
        <f t="shared" si="123"/>
        <v>3,33%</v>
      </c>
      <c r="O189" s="63">
        <f t="shared" si="138"/>
        <v>37</v>
      </c>
      <c r="P189" s="37">
        <f t="shared" si="135"/>
        <v>148</v>
      </c>
      <c r="Q189" s="59" t="s">
        <v>173</v>
      </c>
      <c r="R189" s="345" t="str">
        <f t="shared" si="124"/>
        <v>2,73%</v>
      </c>
      <c r="S189" s="63">
        <f t="shared" si="138"/>
        <v>45</v>
      </c>
      <c r="T189" s="37">
        <f t="shared" si="107"/>
        <v>180</v>
      </c>
      <c r="U189" s="81" t="s">
        <v>174</v>
      </c>
      <c r="V189" s="345" t="str">
        <f t="shared" si="125"/>
        <v>2,24%</v>
      </c>
      <c r="W189" s="66">
        <f t="shared" si="138"/>
        <v>47</v>
      </c>
      <c r="X189" s="37">
        <f t="shared" si="126"/>
        <v>188</v>
      </c>
      <c r="Y189" s="59" t="s">
        <v>175</v>
      </c>
      <c r="Z189" s="345" t="str">
        <f t="shared" si="127"/>
        <v>2,15%</v>
      </c>
      <c r="AA189" s="63">
        <f t="shared" si="138"/>
        <v>62</v>
      </c>
      <c r="AB189" s="37">
        <f t="shared" si="128"/>
        <v>248</v>
      </c>
      <c r="AC189" s="63" t="s">
        <v>176</v>
      </c>
      <c r="AD189" s="345" t="str">
        <f t="shared" si="129"/>
        <v>1,63%</v>
      </c>
      <c r="AE189" s="63">
        <f t="shared" si="138"/>
        <v>75</v>
      </c>
      <c r="AF189" s="37">
        <f t="shared" si="130"/>
        <v>300</v>
      </c>
      <c r="AG189" s="63" t="s">
        <v>180</v>
      </c>
      <c r="AH189" s="466" t="str">
        <f t="shared" si="131"/>
        <v>1,33%</v>
      </c>
      <c r="AI189" s="66">
        <f t="shared" si="138"/>
        <v>92</v>
      </c>
      <c r="AJ189" s="37">
        <f t="shared" si="132"/>
        <v>368</v>
      </c>
      <c r="AK189" s="63" t="s">
        <v>178</v>
      </c>
      <c r="AL189" s="486" t="str">
        <f t="shared" si="133"/>
        <v>1,09%</v>
      </c>
    </row>
    <row r="190" spans="1:38" s="74" customFormat="1" ht="15.75" thickBot="1">
      <c r="A190" s="353" t="s">
        <v>207</v>
      </c>
      <c r="B190" s="354"/>
      <c r="C190" s="354"/>
      <c r="D190" s="354"/>
      <c r="E190" s="354"/>
      <c r="F190" s="355"/>
      <c r="G190" s="434">
        <v>2170</v>
      </c>
      <c r="H190" s="431"/>
      <c r="I190" s="431"/>
      <c r="J190" s="432"/>
      <c r="K190" s="434">
        <v>2870</v>
      </c>
      <c r="L190" s="431"/>
      <c r="M190" s="431"/>
      <c r="N190" s="432"/>
      <c r="O190" s="434">
        <v>3500</v>
      </c>
      <c r="P190" s="431"/>
      <c r="Q190" s="431"/>
      <c r="R190" s="432"/>
      <c r="S190" s="437">
        <v>4270</v>
      </c>
      <c r="T190" s="435"/>
      <c r="U190" s="435"/>
      <c r="V190" s="436"/>
      <c r="W190" s="434">
        <v>2170</v>
      </c>
      <c r="X190" s="431"/>
      <c r="Y190" s="431"/>
      <c r="Z190" s="432"/>
      <c r="AA190" s="434">
        <v>2870</v>
      </c>
      <c r="AB190" s="431"/>
      <c r="AC190" s="431"/>
      <c r="AD190" s="432"/>
      <c r="AE190" s="434">
        <v>3500</v>
      </c>
      <c r="AF190" s="431"/>
      <c r="AG190" s="431"/>
      <c r="AH190" s="432"/>
      <c r="AI190" s="434">
        <v>4270</v>
      </c>
      <c r="AJ190" s="431"/>
      <c r="AK190" s="431"/>
      <c r="AL190" s="432"/>
    </row>
    <row r="191" spans="1:38" s="152" customFormat="1" ht="30">
      <c r="A191" s="223" t="s">
        <v>448</v>
      </c>
      <c r="B191" s="151"/>
      <c r="C191" s="151"/>
      <c r="D191" s="151"/>
      <c r="E191" s="43"/>
      <c r="F191" s="386"/>
      <c r="G191" s="45"/>
      <c r="H191" s="69"/>
      <c r="I191" s="68"/>
      <c r="J191" s="46"/>
      <c r="K191" s="42"/>
      <c r="L191" s="43"/>
      <c r="M191" s="43"/>
      <c r="N191" s="44"/>
      <c r="O191" s="42"/>
      <c r="P191" s="43"/>
      <c r="Q191" s="43"/>
      <c r="R191" s="476"/>
      <c r="S191" s="42"/>
      <c r="T191" s="43"/>
      <c r="U191" s="43"/>
      <c r="V191" s="44"/>
      <c r="W191" s="333"/>
      <c r="X191" s="64"/>
      <c r="Y191" s="65"/>
      <c r="Z191" s="529"/>
      <c r="AA191" s="42"/>
      <c r="AB191" s="43"/>
      <c r="AC191" s="43"/>
      <c r="AD191" s="44"/>
      <c r="AE191" s="333"/>
      <c r="AF191" s="43"/>
      <c r="AG191" s="43"/>
      <c r="AH191" s="476"/>
      <c r="AI191" s="45"/>
      <c r="AJ191" s="36"/>
      <c r="AK191" s="36"/>
      <c r="AL191" s="46"/>
    </row>
    <row r="192" spans="1:38" s="152" customFormat="1">
      <c r="A192" s="273" t="s">
        <v>449</v>
      </c>
      <c r="B192" s="224" t="s">
        <v>79</v>
      </c>
      <c r="C192" s="224">
        <v>4</v>
      </c>
      <c r="D192" s="224">
        <v>287</v>
      </c>
      <c r="E192" s="225">
        <f>D192/C192</f>
        <v>71.75</v>
      </c>
      <c r="F192" s="381"/>
      <c r="G192" s="232">
        <f>ROUNDUP(G$190/$D192,0)</f>
        <v>8</v>
      </c>
      <c r="H192" s="230">
        <f t="shared" si="106"/>
        <v>32</v>
      </c>
      <c r="I192" s="231" t="s">
        <v>60</v>
      </c>
      <c r="J192" s="352" t="str">
        <f>TEXT(D192/$G$190,"0,00%")</f>
        <v>13,23%</v>
      </c>
      <c r="K192" s="232">
        <f t="shared" ref="K192:S207" si="139">ROUNDUP(K$190/$D192,0)</f>
        <v>10</v>
      </c>
      <c r="L192" s="225">
        <f t="shared" si="134"/>
        <v>40</v>
      </c>
      <c r="M192" s="231" t="s">
        <v>21</v>
      </c>
      <c r="N192" s="352" t="str">
        <f>TEXT(D192/$K$190,"0,00%")</f>
        <v>10,00%</v>
      </c>
      <c r="O192" s="232">
        <f t="shared" si="139"/>
        <v>13</v>
      </c>
      <c r="P192" s="225">
        <f t="shared" si="135"/>
        <v>52</v>
      </c>
      <c r="Q192" s="231" t="s">
        <v>330</v>
      </c>
      <c r="R192" s="516" t="str">
        <f>TEXT(D192/$O$190,"0,00%")</f>
        <v>8,20%</v>
      </c>
      <c r="S192" s="232">
        <f t="shared" si="139"/>
        <v>15</v>
      </c>
      <c r="T192" s="225">
        <f t="shared" si="107"/>
        <v>60</v>
      </c>
      <c r="U192" s="231" t="s">
        <v>45</v>
      </c>
      <c r="V192" s="519" t="str">
        <f>TEXT(D192/$S$190,"0,00%")</f>
        <v>6,72%</v>
      </c>
      <c r="W192" s="229">
        <f>ROUNDUP(W$190/$D192,0)</f>
        <v>8</v>
      </c>
      <c r="X192" s="230">
        <f t="shared" ref="X192:X209" si="140">ROUNDUP(W192,0)*$C192</f>
        <v>32</v>
      </c>
      <c r="Y192" s="231" t="s">
        <v>60</v>
      </c>
      <c r="Z192" s="516" t="str">
        <f>TEXT(D192/$W$190,"0,00%")</f>
        <v>13,23%</v>
      </c>
      <c r="AA192" s="232">
        <f t="shared" ref="AA192:AI207" si="141">ROUNDUP(AA$190/$D192,0)</f>
        <v>10</v>
      </c>
      <c r="AB192" s="225">
        <f t="shared" ref="AB192:AB209" si="142">ROUNDUP(AA192,0)*$C192</f>
        <v>40</v>
      </c>
      <c r="AC192" s="231" t="s">
        <v>21</v>
      </c>
      <c r="AD192" s="352" t="str">
        <f>TEXT($D192/$AA$190,"0,00%")</f>
        <v>10,00%</v>
      </c>
      <c r="AE192" s="229">
        <f t="shared" si="141"/>
        <v>13</v>
      </c>
      <c r="AF192" s="225">
        <f t="shared" ref="AF192:AF209" si="143">ROUNDUP(AE192,0)*$C192</f>
        <v>52</v>
      </c>
      <c r="AG192" s="231" t="s">
        <v>330</v>
      </c>
      <c r="AH192" s="516" t="str">
        <f>TEXT($D192/$AE$190,"0,00%")</f>
        <v>8,20%</v>
      </c>
      <c r="AI192" s="232">
        <f t="shared" si="141"/>
        <v>15</v>
      </c>
      <c r="AJ192" s="225">
        <f t="shared" ref="AJ192:AJ209" si="144">ROUNDUP(AI192,0)*$C192</f>
        <v>60</v>
      </c>
      <c r="AK192" s="231" t="s">
        <v>45</v>
      </c>
      <c r="AL192" s="519" t="str">
        <f>TEXT($D192/$AI$190,"0,00%")</f>
        <v>6,72%</v>
      </c>
    </row>
    <row r="193" spans="1:38" s="503" customFormat="1">
      <c r="A193" s="274" t="s">
        <v>450</v>
      </c>
      <c r="B193" s="199" t="s">
        <v>38</v>
      </c>
      <c r="C193" s="226">
        <f>5/60</f>
        <v>8.3333333333333329E-2</v>
      </c>
      <c r="D193" s="199">
        <v>5</v>
      </c>
      <c r="E193" s="227">
        <f t="shared" ref="E193:E209" si="145">D193/C193</f>
        <v>60</v>
      </c>
      <c r="F193" s="381"/>
      <c r="G193" s="207">
        <f t="shared" ref="G193:AI236" si="146">ROUNDUP(G$190/$D193,0)</f>
        <v>434</v>
      </c>
      <c r="H193" s="203">
        <f t="shared" si="106"/>
        <v>36.166666666666664</v>
      </c>
      <c r="I193" s="205" t="s">
        <v>39</v>
      </c>
      <c r="J193" s="351" t="str">
        <f t="shared" ref="J193:J240" si="147">TEXT(D193/$G$190,"0,00%")</f>
        <v>0,23%</v>
      </c>
      <c r="K193" s="207">
        <f t="shared" si="139"/>
        <v>574</v>
      </c>
      <c r="L193" s="200">
        <f t="shared" si="134"/>
        <v>47.833333333333329</v>
      </c>
      <c r="M193" s="205" t="s">
        <v>40</v>
      </c>
      <c r="N193" s="351" t="str">
        <f t="shared" ref="N193:N240" si="148">TEXT(D193/$K$190,"0,00%")</f>
        <v>0,17%</v>
      </c>
      <c r="O193" s="207">
        <f t="shared" si="139"/>
        <v>700</v>
      </c>
      <c r="P193" s="200">
        <f t="shared" si="135"/>
        <v>58.333333333333329</v>
      </c>
      <c r="Q193" s="205" t="s">
        <v>41</v>
      </c>
      <c r="R193" s="514" t="str">
        <f t="shared" ref="R193:R240" si="149">TEXT(D193/$O$190,"0,00%")</f>
        <v>0,14%</v>
      </c>
      <c r="S193" s="207">
        <f t="shared" si="139"/>
        <v>854</v>
      </c>
      <c r="T193" s="200">
        <f t="shared" si="107"/>
        <v>71.166666666666657</v>
      </c>
      <c r="U193" s="205" t="s">
        <v>42</v>
      </c>
      <c r="V193" s="517" t="str">
        <f t="shared" ref="V193:V240" si="150">TEXT(D193/$S$190,"0,00%")</f>
        <v>0,12%</v>
      </c>
      <c r="W193" s="202">
        <f t="shared" si="146"/>
        <v>434</v>
      </c>
      <c r="X193" s="203">
        <f t="shared" si="140"/>
        <v>36.166666666666664</v>
      </c>
      <c r="Y193" s="205" t="s">
        <v>39</v>
      </c>
      <c r="Z193" s="514" t="str">
        <f t="shared" ref="Z193:Z240" si="151">TEXT(D193/$W$190,"0,00%")</f>
        <v>0,23%</v>
      </c>
      <c r="AA193" s="207">
        <f t="shared" si="141"/>
        <v>574</v>
      </c>
      <c r="AB193" s="200">
        <f t="shared" si="142"/>
        <v>47.833333333333329</v>
      </c>
      <c r="AC193" s="205" t="s">
        <v>40</v>
      </c>
      <c r="AD193" s="351" t="str">
        <f t="shared" ref="AD193:AD240" si="152">TEXT($D193/$AA$190,"0,00%")</f>
        <v>0,17%</v>
      </c>
      <c r="AE193" s="202">
        <f t="shared" si="141"/>
        <v>700</v>
      </c>
      <c r="AF193" s="200">
        <f t="shared" si="143"/>
        <v>58.333333333333329</v>
      </c>
      <c r="AG193" s="205" t="s">
        <v>41</v>
      </c>
      <c r="AH193" s="514" t="str">
        <f t="shared" ref="AH193:AH240" si="153">TEXT($D193/$AE$190,"0,00%")</f>
        <v>0,14%</v>
      </c>
      <c r="AI193" s="207">
        <f t="shared" si="141"/>
        <v>854</v>
      </c>
      <c r="AJ193" s="200">
        <f t="shared" si="144"/>
        <v>71.166666666666657</v>
      </c>
      <c r="AK193" s="205" t="s">
        <v>42</v>
      </c>
      <c r="AL193" s="517" t="str">
        <f t="shared" ref="AL193:AL240" si="154">TEXT($D193/$AI$190,"0,00%")</f>
        <v>0,12%</v>
      </c>
    </row>
    <row r="194" spans="1:38" s="152" customFormat="1">
      <c r="A194" s="273" t="s">
        <v>451</v>
      </c>
      <c r="B194" s="224" t="s">
        <v>59</v>
      </c>
      <c r="C194" s="228">
        <f>20/60</f>
        <v>0.33333333333333331</v>
      </c>
      <c r="D194" s="224">
        <v>23</v>
      </c>
      <c r="E194" s="225">
        <f t="shared" si="145"/>
        <v>69</v>
      </c>
      <c r="F194" s="381"/>
      <c r="G194" s="232">
        <f t="shared" si="146"/>
        <v>95</v>
      </c>
      <c r="H194" s="230">
        <f t="shared" si="106"/>
        <v>31.666666666666664</v>
      </c>
      <c r="I194" s="231" t="s">
        <v>363</v>
      </c>
      <c r="J194" s="352" t="str">
        <f t="shared" si="147"/>
        <v>1,06%</v>
      </c>
      <c r="K194" s="232">
        <f t="shared" si="139"/>
        <v>125</v>
      </c>
      <c r="L194" s="225">
        <f t="shared" si="134"/>
        <v>41.666666666666664</v>
      </c>
      <c r="M194" s="231" t="s">
        <v>71</v>
      </c>
      <c r="N194" s="352" t="str">
        <f t="shared" si="148"/>
        <v>0,80%</v>
      </c>
      <c r="O194" s="232">
        <f t="shared" si="139"/>
        <v>153</v>
      </c>
      <c r="P194" s="225">
        <f t="shared" si="135"/>
        <v>51</v>
      </c>
      <c r="Q194" s="231" t="s">
        <v>452</v>
      </c>
      <c r="R194" s="516" t="str">
        <f t="shared" si="149"/>
        <v>0,66%</v>
      </c>
      <c r="S194" s="232">
        <f t="shared" si="139"/>
        <v>186</v>
      </c>
      <c r="T194" s="225">
        <f t="shared" si="107"/>
        <v>62</v>
      </c>
      <c r="U194" s="231" t="s">
        <v>453</v>
      </c>
      <c r="V194" s="519" t="str">
        <f t="shared" si="150"/>
        <v>0,54%</v>
      </c>
      <c r="W194" s="229">
        <f t="shared" si="146"/>
        <v>95</v>
      </c>
      <c r="X194" s="230">
        <f t="shared" si="140"/>
        <v>31.666666666666664</v>
      </c>
      <c r="Y194" s="231" t="s">
        <v>363</v>
      </c>
      <c r="Z194" s="516" t="str">
        <f t="shared" si="151"/>
        <v>1,06%</v>
      </c>
      <c r="AA194" s="232">
        <f t="shared" si="141"/>
        <v>125</v>
      </c>
      <c r="AB194" s="225">
        <f t="shared" si="142"/>
        <v>41.666666666666664</v>
      </c>
      <c r="AC194" s="231" t="s">
        <v>71</v>
      </c>
      <c r="AD194" s="352" t="str">
        <f t="shared" si="152"/>
        <v>0,80%</v>
      </c>
      <c r="AE194" s="229">
        <f t="shared" si="141"/>
        <v>153</v>
      </c>
      <c r="AF194" s="225">
        <f t="shared" si="143"/>
        <v>51</v>
      </c>
      <c r="AG194" s="231" t="s">
        <v>452</v>
      </c>
      <c r="AH194" s="516" t="str">
        <f t="shared" si="153"/>
        <v>0,66%</v>
      </c>
      <c r="AI194" s="232">
        <f t="shared" si="141"/>
        <v>186</v>
      </c>
      <c r="AJ194" s="225">
        <f t="shared" si="144"/>
        <v>62</v>
      </c>
      <c r="AK194" s="231" t="s">
        <v>453</v>
      </c>
      <c r="AL194" s="519" t="str">
        <f t="shared" si="154"/>
        <v>0,54%</v>
      </c>
    </row>
    <row r="195" spans="1:38" s="152" customFormat="1">
      <c r="A195" s="273" t="s">
        <v>454</v>
      </c>
      <c r="B195" s="224" t="s">
        <v>286</v>
      </c>
      <c r="C195" s="224">
        <f>45/60</f>
        <v>0.75</v>
      </c>
      <c r="D195" s="224">
        <v>53</v>
      </c>
      <c r="E195" s="225">
        <f t="shared" si="145"/>
        <v>70.666666666666671</v>
      </c>
      <c r="F195" s="381"/>
      <c r="G195" s="232">
        <f t="shared" si="146"/>
        <v>41</v>
      </c>
      <c r="H195" s="230">
        <f t="shared" si="106"/>
        <v>30.75</v>
      </c>
      <c r="I195" s="231" t="s">
        <v>455</v>
      </c>
      <c r="J195" s="352" t="str">
        <f t="shared" si="147"/>
        <v>2,44%</v>
      </c>
      <c r="K195" s="232">
        <f t="shared" si="139"/>
        <v>55</v>
      </c>
      <c r="L195" s="225">
        <f t="shared" si="134"/>
        <v>41.25</v>
      </c>
      <c r="M195" s="231" t="s">
        <v>456</v>
      </c>
      <c r="N195" s="352" t="str">
        <f t="shared" si="148"/>
        <v>1,85%</v>
      </c>
      <c r="O195" s="232">
        <f t="shared" si="139"/>
        <v>67</v>
      </c>
      <c r="P195" s="225">
        <f t="shared" si="135"/>
        <v>50.25</v>
      </c>
      <c r="Q195" s="231" t="s">
        <v>457</v>
      </c>
      <c r="R195" s="516" t="str">
        <f t="shared" si="149"/>
        <v>1,51%</v>
      </c>
      <c r="S195" s="232">
        <f t="shared" si="139"/>
        <v>81</v>
      </c>
      <c r="T195" s="225">
        <f t="shared" si="107"/>
        <v>60.75</v>
      </c>
      <c r="U195" s="231" t="s">
        <v>458</v>
      </c>
      <c r="V195" s="519" t="str">
        <f t="shared" si="150"/>
        <v>1,24%</v>
      </c>
      <c r="W195" s="229">
        <f t="shared" si="146"/>
        <v>41</v>
      </c>
      <c r="X195" s="230">
        <f t="shared" si="140"/>
        <v>30.75</v>
      </c>
      <c r="Y195" s="231" t="s">
        <v>455</v>
      </c>
      <c r="Z195" s="516" t="str">
        <f t="shared" si="151"/>
        <v>2,44%</v>
      </c>
      <c r="AA195" s="232">
        <f t="shared" si="141"/>
        <v>55</v>
      </c>
      <c r="AB195" s="225">
        <f t="shared" si="142"/>
        <v>41.25</v>
      </c>
      <c r="AC195" s="231" t="s">
        <v>456</v>
      </c>
      <c r="AD195" s="352" t="str">
        <f t="shared" si="152"/>
        <v>1,85%</v>
      </c>
      <c r="AE195" s="229">
        <f t="shared" si="141"/>
        <v>67</v>
      </c>
      <c r="AF195" s="225">
        <f t="shared" si="143"/>
        <v>50.25</v>
      </c>
      <c r="AG195" s="231" t="s">
        <v>457</v>
      </c>
      <c r="AH195" s="516" t="str">
        <f t="shared" si="153"/>
        <v>1,51%</v>
      </c>
      <c r="AI195" s="232">
        <f t="shared" si="141"/>
        <v>81</v>
      </c>
      <c r="AJ195" s="225">
        <f t="shared" si="144"/>
        <v>60.75</v>
      </c>
      <c r="AK195" s="231" t="s">
        <v>458</v>
      </c>
      <c r="AL195" s="519" t="str">
        <f t="shared" si="154"/>
        <v>1,24%</v>
      </c>
    </row>
    <row r="196" spans="1:38" s="152" customFormat="1">
      <c r="A196" s="273" t="s">
        <v>459</v>
      </c>
      <c r="B196" s="224" t="s">
        <v>221</v>
      </c>
      <c r="C196" s="224">
        <v>1</v>
      </c>
      <c r="D196" s="224">
        <v>71</v>
      </c>
      <c r="E196" s="225">
        <f t="shared" si="145"/>
        <v>71</v>
      </c>
      <c r="F196" s="381"/>
      <c r="G196" s="232">
        <f t="shared" si="146"/>
        <v>31</v>
      </c>
      <c r="H196" s="230">
        <f t="shared" si="106"/>
        <v>31</v>
      </c>
      <c r="I196" s="231" t="s">
        <v>222</v>
      </c>
      <c r="J196" s="352" t="str">
        <f t="shared" si="147"/>
        <v>3,27%</v>
      </c>
      <c r="K196" s="232">
        <f t="shared" si="139"/>
        <v>41</v>
      </c>
      <c r="L196" s="225">
        <f t="shared" si="134"/>
        <v>41</v>
      </c>
      <c r="M196" s="231" t="s">
        <v>223</v>
      </c>
      <c r="N196" s="352" t="str">
        <f t="shared" si="148"/>
        <v>2,47%</v>
      </c>
      <c r="O196" s="232">
        <f t="shared" si="139"/>
        <v>50</v>
      </c>
      <c r="P196" s="225">
        <f t="shared" si="135"/>
        <v>50</v>
      </c>
      <c r="Q196" s="231" t="s">
        <v>44</v>
      </c>
      <c r="R196" s="516" t="str">
        <f t="shared" si="149"/>
        <v>2,03%</v>
      </c>
      <c r="S196" s="232">
        <f t="shared" si="139"/>
        <v>61</v>
      </c>
      <c r="T196" s="225">
        <f t="shared" si="107"/>
        <v>61</v>
      </c>
      <c r="U196" s="231" t="s">
        <v>224</v>
      </c>
      <c r="V196" s="519" t="str">
        <f t="shared" si="150"/>
        <v>1,66%</v>
      </c>
      <c r="W196" s="229">
        <f t="shared" si="146"/>
        <v>31</v>
      </c>
      <c r="X196" s="230">
        <f t="shared" si="140"/>
        <v>31</v>
      </c>
      <c r="Y196" s="231" t="s">
        <v>222</v>
      </c>
      <c r="Z196" s="516" t="str">
        <f t="shared" si="151"/>
        <v>3,27%</v>
      </c>
      <c r="AA196" s="232">
        <f t="shared" si="141"/>
        <v>41</v>
      </c>
      <c r="AB196" s="225">
        <f t="shared" si="142"/>
        <v>41</v>
      </c>
      <c r="AC196" s="231" t="s">
        <v>223</v>
      </c>
      <c r="AD196" s="352" t="str">
        <f t="shared" si="152"/>
        <v>2,47%</v>
      </c>
      <c r="AE196" s="229">
        <f t="shared" si="141"/>
        <v>50</v>
      </c>
      <c r="AF196" s="225">
        <f t="shared" si="143"/>
        <v>50</v>
      </c>
      <c r="AG196" s="231" t="s">
        <v>44</v>
      </c>
      <c r="AH196" s="516" t="str">
        <f t="shared" si="153"/>
        <v>2,03%</v>
      </c>
      <c r="AI196" s="232">
        <f t="shared" si="141"/>
        <v>61</v>
      </c>
      <c r="AJ196" s="225">
        <f t="shared" si="144"/>
        <v>61</v>
      </c>
      <c r="AK196" s="231" t="s">
        <v>224</v>
      </c>
      <c r="AL196" s="519" t="str">
        <f t="shared" si="154"/>
        <v>1,66%</v>
      </c>
    </row>
    <row r="197" spans="1:38" s="152" customFormat="1">
      <c r="A197" s="273" t="s">
        <v>460</v>
      </c>
      <c r="B197" s="224" t="s">
        <v>461</v>
      </c>
      <c r="C197" s="224">
        <v>16</v>
      </c>
      <c r="D197" s="224">
        <v>1149</v>
      </c>
      <c r="E197" s="225">
        <f t="shared" si="145"/>
        <v>71.8125</v>
      </c>
      <c r="F197" s="381"/>
      <c r="G197" s="232">
        <f t="shared" si="146"/>
        <v>2</v>
      </c>
      <c r="H197" s="230">
        <f t="shared" si="106"/>
        <v>32</v>
      </c>
      <c r="I197" s="231" t="s">
        <v>60</v>
      </c>
      <c r="J197" s="352" t="str">
        <f t="shared" si="147"/>
        <v>52,95%</v>
      </c>
      <c r="K197" s="232">
        <f t="shared" si="139"/>
        <v>3</v>
      </c>
      <c r="L197" s="225">
        <f t="shared" si="134"/>
        <v>48</v>
      </c>
      <c r="M197" s="231" t="s">
        <v>74</v>
      </c>
      <c r="N197" s="352" t="str">
        <f t="shared" si="148"/>
        <v>40,03%</v>
      </c>
      <c r="O197" s="232">
        <f t="shared" si="139"/>
        <v>4</v>
      </c>
      <c r="P197" s="225">
        <f t="shared" si="135"/>
        <v>64</v>
      </c>
      <c r="Q197" s="231" t="s">
        <v>462</v>
      </c>
      <c r="R197" s="516" t="str">
        <f t="shared" si="149"/>
        <v>32,83%</v>
      </c>
      <c r="S197" s="232">
        <f t="shared" si="139"/>
        <v>4</v>
      </c>
      <c r="T197" s="225">
        <f t="shared" si="107"/>
        <v>64</v>
      </c>
      <c r="U197" s="231" t="s">
        <v>462</v>
      </c>
      <c r="V197" s="519" t="str">
        <f t="shared" si="150"/>
        <v>26,91%</v>
      </c>
      <c r="W197" s="229">
        <f t="shared" si="146"/>
        <v>2</v>
      </c>
      <c r="X197" s="230">
        <f t="shared" si="140"/>
        <v>32</v>
      </c>
      <c r="Y197" s="231" t="s">
        <v>60</v>
      </c>
      <c r="Z197" s="516" t="str">
        <f t="shared" si="151"/>
        <v>52,95%</v>
      </c>
      <c r="AA197" s="232">
        <f t="shared" si="141"/>
        <v>3</v>
      </c>
      <c r="AB197" s="225">
        <f t="shared" si="142"/>
        <v>48</v>
      </c>
      <c r="AC197" s="231" t="s">
        <v>74</v>
      </c>
      <c r="AD197" s="352" t="str">
        <f t="shared" si="152"/>
        <v>40,03%</v>
      </c>
      <c r="AE197" s="229">
        <f t="shared" si="141"/>
        <v>4</v>
      </c>
      <c r="AF197" s="225">
        <f t="shared" si="143"/>
        <v>64</v>
      </c>
      <c r="AG197" s="231" t="s">
        <v>462</v>
      </c>
      <c r="AH197" s="516" t="str">
        <f t="shared" si="153"/>
        <v>32,83%</v>
      </c>
      <c r="AI197" s="232">
        <f t="shared" si="141"/>
        <v>4</v>
      </c>
      <c r="AJ197" s="225">
        <f t="shared" si="144"/>
        <v>64</v>
      </c>
      <c r="AK197" s="231" t="s">
        <v>462</v>
      </c>
      <c r="AL197" s="519" t="str">
        <f t="shared" si="154"/>
        <v>26,91%</v>
      </c>
    </row>
    <row r="198" spans="1:38" s="503" customFormat="1">
      <c r="A198" s="274" t="s">
        <v>463</v>
      </c>
      <c r="B198" s="199" t="s">
        <v>248</v>
      </c>
      <c r="C198" s="199">
        <v>24</v>
      </c>
      <c r="D198" s="199">
        <v>1724</v>
      </c>
      <c r="E198" s="200">
        <f t="shared" si="145"/>
        <v>71.833333333333329</v>
      </c>
      <c r="F198" s="381"/>
      <c r="G198" s="207">
        <f t="shared" si="146"/>
        <v>2</v>
      </c>
      <c r="H198" s="203">
        <f t="shared" si="106"/>
        <v>48</v>
      </c>
      <c r="I198" s="204" t="s">
        <v>74</v>
      </c>
      <c r="J198" s="351" t="str">
        <f t="shared" si="147"/>
        <v>79,45%</v>
      </c>
      <c r="K198" s="207">
        <f t="shared" si="139"/>
        <v>2</v>
      </c>
      <c r="L198" s="200">
        <f t="shared" si="134"/>
        <v>48</v>
      </c>
      <c r="M198" s="204" t="s">
        <v>74</v>
      </c>
      <c r="N198" s="351" t="str">
        <f t="shared" si="148"/>
        <v>60,07%</v>
      </c>
      <c r="O198" s="207">
        <f t="shared" si="139"/>
        <v>3</v>
      </c>
      <c r="P198" s="200">
        <f t="shared" si="135"/>
        <v>72</v>
      </c>
      <c r="Q198" s="204" t="s">
        <v>125</v>
      </c>
      <c r="R198" s="514" t="str">
        <f t="shared" si="149"/>
        <v>49,26%</v>
      </c>
      <c r="S198" s="207">
        <f t="shared" si="139"/>
        <v>3</v>
      </c>
      <c r="T198" s="200">
        <f t="shared" si="107"/>
        <v>72</v>
      </c>
      <c r="U198" s="204" t="s">
        <v>125</v>
      </c>
      <c r="V198" s="517" t="str">
        <f t="shared" si="150"/>
        <v>40,37%</v>
      </c>
      <c r="W198" s="202">
        <f t="shared" si="146"/>
        <v>2</v>
      </c>
      <c r="X198" s="203">
        <f t="shared" si="140"/>
        <v>48</v>
      </c>
      <c r="Y198" s="205" t="s">
        <v>74</v>
      </c>
      <c r="Z198" s="514" t="str">
        <f t="shared" si="151"/>
        <v>79,45%</v>
      </c>
      <c r="AA198" s="207">
        <f t="shared" si="141"/>
        <v>2</v>
      </c>
      <c r="AB198" s="200">
        <f t="shared" si="142"/>
        <v>48</v>
      </c>
      <c r="AC198" s="205" t="s">
        <v>74</v>
      </c>
      <c r="AD198" s="351" t="str">
        <f t="shared" si="152"/>
        <v>60,07%</v>
      </c>
      <c r="AE198" s="202">
        <f t="shared" si="141"/>
        <v>3</v>
      </c>
      <c r="AF198" s="200">
        <f t="shared" si="143"/>
        <v>72</v>
      </c>
      <c r="AG198" s="205" t="s">
        <v>125</v>
      </c>
      <c r="AH198" s="514" t="str">
        <f t="shared" si="153"/>
        <v>49,26%</v>
      </c>
      <c r="AI198" s="207">
        <f t="shared" si="141"/>
        <v>3</v>
      </c>
      <c r="AJ198" s="200">
        <f t="shared" si="144"/>
        <v>72</v>
      </c>
      <c r="AK198" s="205" t="s">
        <v>125</v>
      </c>
      <c r="AL198" s="517" t="str">
        <f t="shared" si="154"/>
        <v>40,37%</v>
      </c>
    </row>
    <row r="199" spans="1:38" s="152" customFormat="1">
      <c r="A199" s="273" t="s">
        <v>464</v>
      </c>
      <c r="B199" s="224" t="s">
        <v>170</v>
      </c>
      <c r="C199" s="224">
        <v>2</v>
      </c>
      <c r="D199" s="224">
        <v>143</v>
      </c>
      <c r="E199" s="225">
        <f t="shared" si="145"/>
        <v>71.5</v>
      </c>
      <c r="F199" s="381"/>
      <c r="G199" s="232">
        <f t="shared" si="146"/>
        <v>16</v>
      </c>
      <c r="H199" s="230">
        <f t="shared" si="106"/>
        <v>32</v>
      </c>
      <c r="I199" s="231" t="s">
        <v>60</v>
      </c>
      <c r="J199" s="352" t="str">
        <f t="shared" si="147"/>
        <v>6,59%</v>
      </c>
      <c r="K199" s="232">
        <f t="shared" si="139"/>
        <v>21</v>
      </c>
      <c r="L199" s="225">
        <f t="shared" si="134"/>
        <v>42</v>
      </c>
      <c r="M199" s="231" t="s">
        <v>226</v>
      </c>
      <c r="N199" s="352" t="str">
        <f t="shared" si="148"/>
        <v>4,98%</v>
      </c>
      <c r="O199" s="232">
        <f t="shared" si="139"/>
        <v>25</v>
      </c>
      <c r="P199" s="225">
        <f t="shared" si="135"/>
        <v>50</v>
      </c>
      <c r="Q199" s="231" t="s">
        <v>44</v>
      </c>
      <c r="R199" s="516" t="str">
        <f t="shared" si="149"/>
        <v>4,09%</v>
      </c>
      <c r="S199" s="232">
        <f t="shared" si="139"/>
        <v>30</v>
      </c>
      <c r="T199" s="225">
        <f t="shared" si="107"/>
        <v>60</v>
      </c>
      <c r="U199" s="231" t="s">
        <v>45</v>
      </c>
      <c r="V199" s="519" t="str">
        <f t="shared" si="150"/>
        <v>3,35%</v>
      </c>
      <c r="W199" s="229">
        <f t="shared" si="146"/>
        <v>16</v>
      </c>
      <c r="X199" s="230">
        <f t="shared" si="140"/>
        <v>32</v>
      </c>
      <c r="Y199" s="231" t="s">
        <v>60</v>
      </c>
      <c r="Z199" s="516" t="str">
        <f t="shared" si="151"/>
        <v>6,59%</v>
      </c>
      <c r="AA199" s="232">
        <f t="shared" si="141"/>
        <v>21</v>
      </c>
      <c r="AB199" s="225">
        <f t="shared" si="142"/>
        <v>42</v>
      </c>
      <c r="AC199" s="231" t="s">
        <v>226</v>
      </c>
      <c r="AD199" s="352" t="str">
        <f t="shared" si="152"/>
        <v>4,98%</v>
      </c>
      <c r="AE199" s="229">
        <f t="shared" si="141"/>
        <v>25</v>
      </c>
      <c r="AF199" s="225">
        <f t="shared" si="143"/>
        <v>50</v>
      </c>
      <c r="AG199" s="231" t="s">
        <v>44</v>
      </c>
      <c r="AH199" s="516" t="str">
        <f t="shared" si="153"/>
        <v>4,09%</v>
      </c>
      <c r="AI199" s="232">
        <f t="shared" si="141"/>
        <v>30</v>
      </c>
      <c r="AJ199" s="225">
        <f t="shared" si="144"/>
        <v>60</v>
      </c>
      <c r="AK199" s="231" t="s">
        <v>45</v>
      </c>
      <c r="AL199" s="519" t="str">
        <f t="shared" si="154"/>
        <v>3,35%</v>
      </c>
    </row>
    <row r="200" spans="1:38" s="152" customFormat="1">
      <c r="A200" s="273" t="s">
        <v>465</v>
      </c>
      <c r="B200" s="224" t="s">
        <v>79</v>
      </c>
      <c r="C200" s="224">
        <v>4</v>
      </c>
      <c r="D200" s="224">
        <v>287</v>
      </c>
      <c r="E200" s="225">
        <f t="shared" si="145"/>
        <v>71.75</v>
      </c>
      <c r="F200" s="381"/>
      <c r="G200" s="232">
        <f t="shared" si="146"/>
        <v>8</v>
      </c>
      <c r="H200" s="230">
        <f t="shared" si="106"/>
        <v>32</v>
      </c>
      <c r="I200" s="231" t="s">
        <v>60</v>
      </c>
      <c r="J200" s="352" t="str">
        <f t="shared" si="147"/>
        <v>13,23%</v>
      </c>
      <c r="K200" s="232">
        <f t="shared" si="139"/>
        <v>10</v>
      </c>
      <c r="L200" s="225">
        <f t="shared" si="134"/>
        <v>40</v>
      </c>
      <c r="M200" s="231" t="s">
        <v>21</v>
      </c>
      <c r="N200" s="352" t="str">
        <f t="shared" si="148"/>
        <v>10,00%</v>
      </c>
      <c r="O200" s="232">
        <f t="shared" si="139"/>
        <v>13</v>
      </c>
      <c r="P200" s="225">
        <f t="shared" si="135"/>
        <v>52</v>
      </c>
      <c r="Q200" s="231" t="s">
        <v>330</v>
      </c>
      <c r="R200" s="516" t="str">
        <f t="shared" si="149"/>
        <v>8,20%</v>
      </c>
      <c r="S200" s="232">
        <f t="shared" si="139"/>
        <v>15</v>
      </c>
      <c r="T200" s="225">
        <f t="shared" si="107"/>
        <v>60</v>
      </c>
      <c r="U200" s="231" t="s">
        <v>45</v>
      </c>
      <c r="V200" s="519" t="str">
        <f t="shared" si="150"/>
        <v>6,72%</v>
      </c>
      <c r="W200" s="229">
        <f t="shared" si="146"/>
        <v>8</v>
      </c>
      <c r="X200" s="230">
        <f t="shared" si="140"/>
        <v>32</v>
      </c>
      <c r="Y200" s="231" t="s">
        <v>60</v>
      </c>
      <c r="Z200" s="516" t="str">
        <f t="shared" si="151"/>
        <v>13,23%</v>
      </c>
      <c r="AA200" s="232">
        <f t="shared" si="141"/>
        <v>10</v>
      </c>
      <c r="AB200" s="225">
        <f t="shared" si="142"/>
        <v>40</v>
      </c>
      <c r="AC200" s="231" t="s">
        <v>21</v>
      </c>
      <c r="AD200" s="352" t="str">
        <f t="shared" si="152"/>
        <v>10,00%</v>
      </c>
      <c r="AE200" s="229">
        <f t="shared" si="141"/>
        <v>13</v>
      </c>
      <c r="AF200" s="225">
        <f t="shared" si="143"/>
        <v>52</v>
      </c>
      <c r="AG200" s="231" t="s">
        <v>330</v>
      </c>
      <c r="AH200" s="516" t="str">
        <f t="shared" si="153"/>
        <v>8,20%</v>
      </c>
      <c r="AI200" s="232">
        <f t="shared" si="141"/>
        <v>15</v>
      </c>
      <c r="AJ200" s="225">
        <f t="shared" si="144"/>
        <v>60</v>
      </c>
      <c r="AK200" s="231" t="s">
        <v>45</v>
      </c>
      <c r="AL200" s="519" t="str">
        <f t="shared" si="154"/>
        <v>6,72%</v>
      </c>
    </row>
    <row r="201" spans="1:38" s="503" customFormat="1">
      <c r="A201" s="274" t="s">
        <v>466</v>
      </c>
      <c r="B201" s="199" t="s">
        <v>248</v>
      </c>
      <c r="C201" s="199">
        <v>24</v>
      </c>
      <c r="D201" s="199">
        <v>1724</v>
      </c>
      <c r="E201" s="200">
        <f t="shared" si="145"/>
        <v>71.833333333333329</v>
      </c>
      <c r="F201" s="381"/>
      <c r="G201" s="207">
        <f t="shared" si="146"/>
        <v>2</v>
      </c>
      <c r="H201" s="203">
        <f t="shared" si="106"/>
        <v>48</v>
      </c>
      <c r="I201" s="204" t="s">
        <v>74</v>
      </c>
      <c r="J201" s="351" t="str">
        <f t="shared" si="147"/>
        <v>79,45%</v>
      </c>
      <c r="K201" s="207">
        <f t="shared" si="139"/>
        <v>2</v>
      </c>
      <c r="L201" s="200">
        <f t="shared" si="134"/>
        <v>48</v>
      </c>
      <c r="M201" s="204" t="s">
        <v>74</v>
      </c>
      <c r="N201" s="351" t="str">
        <f t="shared" si="148"/>
        <v>60,07%</v>
      </c>
      <c r="O201" s="207">
        <f t="shared" si="139"/>
        <v>3</v>
      </c>
      <c r="P201" s="200">
        <f t="shared" si="135"/>
        <v>72</v>
      </c>
      <c r="Q201" s="204" t="s">
        <v>125</v>
      </c>
      <c r="R201" s="514" t="str">
        <f t="shared" si="149"/>
        <v>49,26%</v>
      </c>
      <c r="S201" s="207">
        <f t="shared" si="139"/>
        <v>3</v>
      </c>
      <c r="T201" s="200">
        <f t="shared" si="107"/>
        <v>72</v>
      </c>
      <c r="U201" s="204" t="s">
        <v>125</v>
      </c>
      <c r="V201" s="517" t="str">
        <f t="shared" si="150"/>
        <v>40,37%</v>
      </c>
      <c r="W201" s="202">
        <f t="shared" si="146"/>
        <v>2</v>
      </c>
      <c r="X201" s="203">
        <f t="shared" si="140"/>
        <v>48</v>
      </c>
      <c r="Y201" s="205" t="s">
        <v>74</v>
      </c>
      <c r="Z201" s="514" t="str">
        <f t="shared" si="151"/>
        <v>79,45%</v>
      </c>
      <c r="AA201" s="207">
        <f t="shared" si="141"/>
        <v>2</v>
      </c>
      <c r="AB201" s="200">
        <f t="shared" si="142"/>
        <v>48</v>
      </c>
      <c r="AC201" s="205" t="s">
        <v>74</v>
      </c>
      <c r="AD201" s="351" t="str">
        <f t="shared" si="152"/>
        <v>60,07%</v>
      </c>
      <c r="AE201" s="202">
        <f t="shared" si="141"/>
        <v>3</v>
      </c>
      <c r="AF201" s="200">
        <f t="shared" si="143"/>
        <v>72</v>
      </c>
      <c r="AG201" s="205" t="s">
        <v>125</v>
      </c>
      <c r="AH201" s="514" t="str">
        <f t="shared" si="153"/>
        <v>49,26%</v>
      </c>
      <c r="AI201" s="207">
        <f t="shared" si="141"/>
        <v>3</v>
      </c>
      <c r="AJ201" s="200">
        <f t="shared" si="144"/>
        <v>72</v>
      </c>
      <c r="AK201" s="205" t="s">
        <v>125</v>
      </c>
      <c r="AL201" s="517" t="str">
        <f t="shared" si="154"/>
        <v>40,37%</v>
      </c>
    </row>
    <row r="202" spans="1:38" s="152" customFormat="1">
      <c r="A202" s="273" t="s">
        <v>467</v>
      </c>
      <c r="B202" s="224" t="s">
        <v>151</v>
      </c>
      <c r="C202" s="224">
        <v>6</v>
      </c>
      <c r="D202" s="224">
        <v>431</v>
      </c>
      <c r="E202" s="225">
        <f t="shared" si="145"/>
        <v>71.833333333333329</v>
      </c>
      <c r="F202" s="381"/>
      <c r="G202" s="232">
        <f t="shared" si="146"/>
        <v>6</v>
      </c>
      <c r="H202" s="230">
        <f t="shared" si="106"/>
        <v>36</v>
      </c>
      <c r="I202" s="231" t="s">
        <v>48</v>
      </c>
      <c r="J202" s="352" t="str">
        <f t="shared" si="147"/>
        <v>19,86%</v>
      </c>
      <c r="K202" s="232">
        <f t="shared" si="139"/>
        <v>7</v>
      </c>
      <c r="L202" s="225">
        <f t="shared" si="134"/>
        <v>42</v>
      </c>
      <c r="M202" s="231" t="s">
        <v>226</v>
      </c>
      <c r="N202" s="352" t="str">
        <f t="shared" si="148"/>
        <v>15,02%</v>
      </c>
      <c r="O202" s="232">
        <f t="shared" si="139"/>
        <v>9</v>
      </c>
      <c r="P202" s="225">
        <f t="shared" si="135"/>
        <v>54</v>
      </c>
      <c r="Q202" s="231" t="s">
        <v>49</v>
      </c>
      <c r="R202" s="516" t="str">
        <f t="shared" si="149"/>
        <v>12,31%</v>
      </c>
      <c r="S202" s="232">
        <f t="shared" si="139"/>
        <v>10</v>
      </c>
      <c r="T202" s="225">
        <f t="shared" si="107"/>
        <v>60</v>
      </c>
      <c r="U202" s="231" t="s">
        <v>45</v>
      </c>
      <c r="V202" s="519" t="str">
        <f t="shared" si="150"/>
        <v>10,09%</v>
      </c>
      <c r="W202" s="229">
        <f t="shared" si="146"/>
        <v>6</v>
      </c>
      <c r="X202" s="230">
        <f t="shared" si="140"/>
        <v>36</v>
      </c>
      <c r="Y202" s="231" t="s">
        <v>48</v>
      </c>
      <c r="Z202" s="516" t="str">
        <f t="shared" si="151"/>
        <v>19,86%</v>
      </c>
      <c r="AA202" s="232">
        <f t="shared" si="141"/>
        <v>7</v>
      </c>
      <c r="AB202" s="225">
        <f t="shared" si="142"/>
        <v>42</v>
      </c>
      <c r="AC202" s="231" t="s">
        <v>226</v>
      </c>
      <c r="AD202" s="352" t="str">
        <f t="shared" si="152"/>
        <v>15,02%</v>
      </c>
      <c r="AE202" s="229">
        <f t="shared" si="141"/>
        <v>9</v>
      </c>
      <c r="AF202" s="225">
        <f t="shared" si="143"/>
        <v>54</v>
      </c>
      <c r="AG202" s="231" t="s">
        <v>49</v>
      </c>
      <c r="AH202" s="516" t="str">
        <f t="shared" si="153"/>
        <v>12,31%</v>
      </c>
      <c r="AI202" s="232">
        <f t="shared" si="141"/>
        <v>10</v>
      </c>
      <c r="AJ202" s="225">
        <f t="shared" si="144"/>
        <v>60</v>
      </c>
      <c r="AK202" s="231" t="s">
        <v>45</v>
      </c>
      <c r="AL202" s="519" t="str">
        <f t="shared" si="154"/>
        <v>10,09%</v>
      </c>
    </row>
    <row r="203" spans="1:38" s="152" customFormat="1">
      <c r="A203" s="273" t="s">
        <v>468</v>
      </c>
      <c r="B203" s="224" t="s">
        <v>73</v>
      </c>
      <c r="C203" s="224">
        <v>8</v>
      </c>
      <c r="D203" s="224">
        <v>574</v>
      </c>
      <c r="E203" s="225">
        <f t="shared" si="145"/>
        <v>71.75</v>
      </c>
      <c r="F203" s="381"/>
      <c r="G203" s="232">
        <f t="shared" si="146"/>
        <v>4</v>
      </c>
      <c r="H203" s="230">
        <f t="shared" si="106"/>
        <v>32</v>
      </c>
      <c r="I203" s="231" t="s">
        <v>60</v>
      </c>
      <c r="J203" s="352" t="str">
        <f t="shared" si="147"/>
        <v>26,45%</v>
      </c>
      <c r="K203" s="232">
        <f t="shared" si="139"/>
        <v>5</v>
      </c>
      <c r="L203" s="225">
        <f t="shared" si="134"/>
        <v>40</v>
      </c>
      <c r="M203" s="231" t="s">
        <v>21</v>
      </c>
      <c r="N203" s="352" t="str">
        <f t="shared" si="148"/>
        <v>20,00%</v>
      </c>
      <c r="O203" s="232">
        <f t="shared" si="139"/>
        <v>7</v>
      </c>
      <c r="P203" s="225">
        <f t="shared" si="135"/>
        <v>56</v>
      </c>
      <c r="Q203" s="231" t="s">
        <v>80</v>
      </c>
      <c r="R203" s="516" t="str">
        <f t="shared" si="149"/>
        <v>16,40%</v>
      </c>
      <c r="S203" s="232">
        <f t="shared" si="139"/>
        <v>8</v>
      </c>
      <c r="T203" s="225">
        <f t="shared" si="107"/>
        <v>64</v>
      </c>
      <c r="U203" s="231" t="s">
        <v>462</v>
      </c>
      <c r="V203" s="519" t="str">
        <f t="shared" si="150"/>
        <v>13,44%</v>
      </c>
      <c r="W203" s="229">
        <f t="shared" si="146"/>
        <v>4</v>
      </c>
      <c r="X203" s="230">
        <f t="shared" si="140"/>
        <v>32</v>
      </c>
      <c r="Y203" s="231" t="s">
        <v>60</v>
      </c>
      <c r="Z203" s="516" t="str">
        <f t="shared" si="151"/>
        <v>26,45%</v>
      </c>
      <c r="AA203" s="232">
        <f t="shared" si="141"/>
        <v>5</v>
      </c>
      <c r="AB203" s="225">
        <f t="shared" si="142"/>
        <v>40</v>
      </c>
      <c r="AC203" s="231" t="s">
        <v>21</v>
      </c>
      <c r="AD203" s="352" t="str">
        <f t="shared" si="152"/>
        <v>20,00%</v>
      </c>
      <c r="AE203" s="229">
        <f t="shared" si="141"/>
        <v>7</v>
      </c>
      <c r="AF203" s="225">
        <f t="shared" si="143"/>
        <v>56</v>
      </c>
      <c r="AG203" s="231" t="s">
        <v>80</v>
      </c>
      <c r="AH203" s="516" t="str">
        <f t="shared" si="153"/>
        <v>16,40%</v>
      </c>
      <c r="AI203" s="232">
        <f t="shared" si="141"/>
        <v>8</v>
      </c>
      <c r="AJ203" s="225">
        <f t="shared" si="144"/>
        <v>64</v>
      </c>
      <c r="AK203" s="231" t="s">
        <v>462</v>
      </c>
      <c r="AL203" s="519" t="str">
        <f t="shared" si="154"/>
        <v>13,44%</v>
      </c>
    </row>
    <row r="204" spans="1:38" s="152" customFormat="1">
      <c r="A204" s="273" t="s">
        <v>469</v>
      </c>
      <c r="B204" s="224" t="s">
        <v>47</v>
      </c>
      <c r="C204" s="224">
        <v>9</v>
      </c>
      <c r="D204" s="224">
        <v>646</v>
      </c>
      <c r="E204" s="225">
        <f t="shared" si="145"/>
        <v>71.777777777777771</v>
      </c>
      <c r="F204" s="381"/>
      <c r="G204" s="232">
        <f t="shared" si="146"/>
        <v>4</v>
      </c>
      <c r="H204" s="230">
        <f t="shared" si="106"/>
        <v>36</v>
      </c>
      <c r="I204" s="231" t="s">
        <v>48</v>
      </c>
      <c r="J204" s="352" t="str">
        <f t="shared" si="147"/>
        <v>29,77%</v>
      </c>
      <c r="K204" s="232">
        <f t="shared" si="139"/>
        <v>5</v>
      </c>
      <c r="L204" s="225">
        <f t="shared" si="134"/>
        <v>45</v>
      </c>
      <c r="M204" s="231" t="s">
        <v>18</v>
      </c>
      <c r="N204" s="352" t="str">
        <f t="shared" si="148"/>
        <v>22,51%</v>
      </c>
      <c r="O204" s="232">
        <f t="shared" si="139"/>
        <v>6</v>
      </c>
      <c r="P204" s="225">
        <f t="shared" si="135"/>
        <v>54</v>
      </c>
      <c r="Q204" s="231" t="s">
        <v>49</v>
      </c>
      <c r="R204" s="516" t="str">
        <f t="shared" si="149"/>
        <v>18,46%</v>
      </c>
      <c r="S204" s="232">
        <f t="shared" si="139"/>
        <v>7</v>
      </c>
      <c r="T204" s="225">
        <f t="shared" si="107"/>
        <v>63</v>
      </c>
      <c r="U204" s="231" t="s">
        <v>50</v>
      </c>
      <c r="V204" s="519" t="str">
        <f t="shared" si="150"/>
        <v>15,13%</v>
      </c>
      <c r="W204" s="229">
        <f t="shared" si="146"/>
        <v>4</v>
      </c>
      <c r="X204" s="230">
        <f t="shared" si="140"/>
        <v>36</v>
      </c>
      <c r="Y204" s="231" t="s">
        <v>48</v>
      </c>
      <c r="Z204" s="516" t="str">
        <f t="shared" si="151"/>
        <v>29,77%</v>
      </c>
      <c r="AA204" s="232">
        <f t="shared" si="141"/>
        <v>5</v>
      </c>
      <c r="AB204" s="225">
        <f t="shared" si="142"/>
        <v>45</v>
      </c>
      <c r="AC204" s="231" t="s">
        <v>18</v>
      </c>
      <c r="AD204" s="352" t="str">
        <f t="shared" si="152"/>
        <v>22,51%</v>
      </c>
      <c r="AE204" s="229">
        <f t="shared" si="141"/>
        <v>6</v>
      </c>
      <c r="AF204" s="225">
        <f t="shared" si="143"/>
        <v>54</v>
      </c>
      <c r="AG204" s="231" t="s">
        <v>49</v>
      </c>
      <c r="AH204" s="516" t="str">
        <f t="shared" si="153"/>
        <v>18,46%</v>
      </c>
      <c r="AI204" s="232">
        <f t="shared" si="141"/>
        <v>7</v>
      </c>
      <c r="AJ204" s="225">
        <f t="shared" si="144"/>
        <v>63</v>
      </c>
      <c r="AK204" s="231" t="s">
        <v>50</v>
      </c>
      <c r="AL204" s="519" t="str">
        <f t="shared" si="154"/>
        <v>15,13%</v>
      </c>
    </row>
    <row r="205" spans="1:38" s="152" customFormat="1">
      <c r="A205" s="273" t="s">
        <v>470</v>
      </c>
      <c r="B205" s="224" t="s">
        <v>237</v>
      </c>
      <c r="C205" s="224">
        <v>18</v>
      </c>
      <c r="D205" s="224">
        <v>1293</v>
      </c>
      <c r="E205" s="225">
        <f t="shared" si="145"/>
        <v>71.833333333333329</v>
      </c>
      <c r="F205" s="381"/>
      <c r="G205" s="232">
        <f t="shared" si="146"/>
        <v>2</v>
      </c>
      <c r="H205" s="230">
        <f t="shared" si="106"/>
        <v>36</v>
      </c>
      <c r="I205" s="231" t="s">
        <v>48</v>
      </c>
      <c r="J205" s="352" t="str">
        <f t="shared" si="147"/>
        <v>59,59%</v>
      </c>
      <c r="K205" s="232">
        <f t="shared" si="139"/>
        <v>3</v>
      </c>
      <c r="L205" s="225">
        <f t="shared" si="134"/>
        <v>54</v>
      </c>
      <c r="M205" s="231" t="s">
        <v>49</v>
      </c>
      <c r="N205" s="352" t="str">
        <f t="shared" si="148"/>
        <v>45,05%</v>
      </c>
      <c r="O205" s="232">
        <f t="shared" si="139"/>
        <v>3</v>
      </c>
      <c r="P205" s="225">
        <f t="shared" si="135"/>
        <v>54</v>
      </c>
      <c r="Q205" s="231" t="s">
        <v>49</v>
      </c>
      <c r="R205" s="516" t="str">
        <f t="shared" si="149"/>
        <v>36,94%</v>
      </c>
      <c r="S205" s="232">
        <f t="shared" si="139"/>
        <v>4</v>
      </c>
      <c r="T205" s="225">
        <f t="shared" si="107"/>
        <v>72</v>
      </c>
      <c r="U205" s="231" t="s">
        <v>125</v>
      </c>
      <c r="V205" s="519" t="str">
        <f t="shared" si="150"/>
        <v>30,28%</v>
      </c>
      <c r="W205" s="229">
        <f t="shared" si="146"/>
        <v>2</v>
      </c>
      <c r="X205" s="230">
        <f t="shared" si="140"/>
        <v>36</v>
      </c>
      <c r="Y205" s="231" t="s">
        <v>48</v>
      </c>
      <c r="Z205" s="516" t="str">
        <f t="shared" si="151"/>
        <v>59,59%</v>
      </c>
      <c r="AA205" s="232">
        <f t="shared" si="141"/>
        <v>3</v>
      </c>
      <c r="AB205" s="225">
        <f t="shared" si="142"/>
        <v>54</v>
      </c>
      <c r="AC205" s="231" t="s">
        <v>49</v>
      </c>
      <c r="AD205" s="352" t="str">
        <f t="shared" si="152"/>
        <v>45,05%</v>
      </c>
      <c r="AE205" s="229">
        <f t="shared" si="141"/>
        <v>3</v>
      </c>
      <c r="AF205" s="225">
        <f t="shared" si="143"/>
        <v>54</v>
      </c>
      <c r="AG205" s="231" t="s">
        <v>49</v>
      </c>
      <c r="AH205" s="516" t="str">
        <f t="shared" si="153"/>
        <v>36,94%</v>
      </c>
      <c r="AI205" s="232">
        <f t="shared" si="141"/>
        <v>4</v>
      </c>
      <c r="AJ205" s="225">
        <f t="shared" si="144"/>
        <v>72</v>
      </c>
      <c r="AK205" s="231" t="s">
        <v>125</v>
      </c>
      <c r="AL205" s="519" t="str">
        <f t="shared" si="154"/>
        <v>30,28%</v>
      </c>
    </row>
    <row r="206" spans="1:38" s="152" customFormat="1">
      <c r="A206" s="273" t="s">
        <v>471</v>
      </c>
      <c r="B206" s="224" t="s">
        <v>237</v>
      </c>
      <c r="C206" s="224">
        <v>18</v>
      </c>
      <c r="D206" s="224">
        <v>1293</v>
      </c>
      <c r="E206" s="225">
        <f t="shared" si="145"/>
        <v>71.833333333333329</v>
      </c>
      <c r="F206" s="381"/>
      <c r="G206" s="232">
        <f t="shared" si="146"/>
        <v>2</v>
      </c>
      <c r="H206" s="230">
        <f t="shared" si="106"/>
        <v>36</v>
      </c>
      <c r="I206" s="231" t="s">
        <v>48</v>
      </c>
      <c r="J206" s="352" t="str">
        <f t="shared" si="147"/>
        <v>59,59%</v>
      </c>
      <c r="K206" s="232">
        <f t="shared" si="139"/>
        <v>3</v>
      </c>
      <c r="L206" s="225">
        <f t="shared" si="134"/>
        <v>54</v>
      </c>
      <c r="M206" s="231" t="s">
        <v>49</v>
      </c>
      <c r="N206" s="352" t="str">
        <f t="shared" si="148"/>
        <v>45,05%</v>
      </c>
      <c r="O206" s="232">
        <f t="shared" si="139"/>
        <v>3</v>
      </c>
      <c r="P206" s="225">
        <f t="shared" si="135"/>
        <v>54</v>
      </c>
      <c r="Q206" s="231" t="s">
        <v>49</v>
      </c>
      <c r="R206" s="516" t="str">
        <f t="shared" si="149"/>
        <v>36,94%</v>
      </c>
      <c r="S206" s="232">
        <f t="shared" si="139"/>
        <v>4</v>
      </c>
      <c r="T206" s="225">
        <f t="shared" si="107"/>
        <v>72</v>
      </c>
      <c r="U206" s="231" t="s">
        <v>125</v>
      </c>
      <c r="V206" s="519" t="str">
        <f t="shared" si="150"/>
        <v>30,28%</v>
      </c>
      <c r="W206" s="229">
        <f t="shared" si="146"/>
        <v>2</v>
      </c>
      <c r="X206" s="230">
        <f t="shared" si="140"/>
        <v>36</v>
      </c>
      <c r="Y206" s="231" t="s">
        <v>48</v>
      </c>
      <c r="Z206" s="516" t="str">
        <f t="shared" si="151"/>
        <v>59,59%</v>
      </c>
      <c r="AA206" s="232">
        <f t="shared" si="141"/>
        <v>3</v>
      </c>
      <c r="AB206" s="225">
        <f t="shared" si="142"/>
        <v>54</v>
      </c>
      <c r="AC206" s="231" t="s">
        <v>49</v>
      </c>
      <c r="AD206" s="352" t="str">
        <f t="shared" si="152"/>
        <v>45,05%</v>
      </c>
      <c r="AE206" s="229">
        <f t="shared" si="141"/>
        <v>3</v>
      </c>
      <c r="AF206" s="225">
        <f t="shared" si="143"/>
        <v>54</v>
      </c>
      <c r="AG206" s="231" t="s">
        <v>49</v>
      </c>
      <c r="AH206" s="516" t="str">
        <f t="shared" si="153"/>
        <v>36,94%</v>
      </c>
      <c r="AI206" s="232">
        <f t="shared" si="141"/>
        <v>4</v>
      </c>
      <c r="AJ206" s="225">
        <f t="shared" si="144"/>
        <v>72</v>
      </c>
      <c r="AK206" s="231" t="s">
        <v>125</v>
      </c>
      <c r="AL206" s="519" t="str">
        <f t="shared" si="154"/>
        <v>30,28%</v>
      </c>
    </row>
    <row r="207" spans="1:38" s="152" customFormat="1">
      <c r="A207" s="273" t="s">
        <v>472</v>
      </c>
      <c r="B207" s="224" t="s">
        <v>83</v>
      </c>
      <c r="C207" s="224">
        <v>7</v>
      </c>
      <c r="D207" s="224">
        <v>502</v>
      </c>
      <c r="E207" s="225">
        <f t="shared" si="145"/>
        <v>71.714285714285708</v>
      </c>
      <c r="F207" s="381"/>
      <c r="G207" s="232">
        <f t="shared" si="146"/>
        <v>5</v>
      </c>
      <c r="H207" s="230">
        <f t="shared" si="106"/>
        <v>35</v>
      </c>
      <c r="I207" s="231" t="s">
        <v>17</v>
      </c>
      <c r="J207" s="352" t="str">
        <f t="shared" si="147"/>
        <v>23,13%</v>
      </c>
      <c r="K207" s="232">
        <f t="shared" si="139"/>
        <v>6</v>
      </c>
      <c r="L207" s="225">
        <f t="shared" si="134"/>
        <v>42</v>
      </c>
      <c r="M207" s="231" t="s">
        <v>226</v>
      </c>
      <c r="N207" s="352" t="str">
        <f t="shared" si="148"/>
        <v>17,49%</v>
      </c>
      <c r="O207" s="232">
        <f t="shared" si="139"/>
        <v>7</v>
      </c>
      <c r="P207" s="225">
        <f t="shared" si="135"/>
        <v>49</v>
      </c>
      <c r="Q207" s="231" t="s">
        <v>84</v>
      </c>
      <c r="R207" s="516" t="str">
        <f t="shared" si="149"/>
        <v>14,34%</v>
      </c>
      <c r="S207" s="232">
        <f t="shared" si="139"/>
        <v>9</v>
      </c>
      <c r="T207" s="225">
        <f t="shared" si="107"/>
        <v>63</v>
      </c>
      <c r="U207" s="231" t="s">
        <v>50</v>
      </c>
      <c r="V207" s="519" t="str">
        <f t="shared" si="150"/>
        <v>11,76%</v>
      </c>
      <c r="W207" s="229">
        <f t="shared" si="146"/>
        <v>5</v>
      </c>
      <c r="X207" s="230">
        <f t="shared" si="140"/>
        <v>35</v>
      </c>
      <c r="Y207" s="231" t="s">
        <v>17</v>
      </c>
      <c r="Z207" s="516" t="str">
        <f t="shared" si="151"/>
        <v>23,13%</v>
      </c>
      <c r="AA207" s="232">
        <f t="shared" si="141"/>
        <v>6</v>
      </c>
      <c r="AB207" s="225">
        <f t="shared" si="142"/>
        <v>42</v>
      </c>
      <c r="AC207" s="231" t="s">
        <v>226</v>
      </c>
      <c r="AD207" s="352" t="str">
        <f t="shared" si="152"/>
        <v>17,49%</v>
      </c>
      <c r="AE207" s="229">
        <f t="shared" si="141"/>
        <v>7</v>
      </c>
      <c r="AF207" s="225">
        <f t="shared" si="143"/>
        <v>49</v>
      </c>
      <c r="AG207" s="231" t="s">
        <v>84</v>
      </c>
      <c r="AH207" s="516" t="str">
        <f t="shared" si="153"/>
        <v>14,34%</v>
      </c>
      <c r="AI207" s="232">
        <f t="shared" si="141"/>
        <v>9</v>
      </c>
      <c r="AJ207" s="225">
        <f t="shared" si="144"/>
        <v>63</v>
      </c>
      <c r="AK207" s="231" t="s">
        <v>50</v>
      </c>
      <c r="AL207" s="519" t="str">
        <f t="shared" si="154"/>
        <v>11,76%</v>
      </c>
    </row>
    <row r="208" spans="1:38" s="503" customFormat="1">
      <c r="A208" s="274" t="s">
        <v>473</v>
      </c>
      <c r="B208" s="199" t="s">
        <v>248</v>
      </c>
      <c r="C208" s="199">
        <v>24</v>
      </c>
      <c r="D208" s="199">
        <v>1724</v>
      </c>
      <c r="E208" s="200">
        <f t="shared" si="145"/>
        <v>71.833333333333329</v>
      </c>
      <c r="F208" s="381"/>
      <c r="G208" s="207">
        <f t="shared" si="146"/>
        <v>2</v>
      </c>
      <c r="H208" s="203">
        <f t="shared" si="106"/>
        <v>48</v>
      </c>
      <c r="I208" s="204" t="s">
        <v>74</v>
      </c>
      <c r="J208" s="351" t="str">
        <f t="shared" si="147"/>
        <v>79,45%</v>
      </c>
      <c r="K208" s="207">
        <f t="shared" si="146"/>
        <v>2</v>
      </c>
      <c r="L208" s="200">
        <f t="shared" si="134"/>
        <v>48</v>
      </c>
      <c r="M208" s="204" t="s">
        <v>74</v>
      </c>
      <c r="N208" s="351" t="str">
        <f t="shared" si="148"/>
        <v>60,07%</v>
      </c>
      <c r="O208" s="207">
        <f t="shared" si="146"/>
        <v>3</v>
      </c>
      <c r="P208" s="200">
        <f t="shared" si="135"/>
        <v>72</v>
      </c>
      <c r="Q208" s="204" t="s">
        <v>125</v>
      </c>
      <c r="R208" s="514" t="str">
        <f t="shared" si="149"/>
        <v>49,26%</v>
      </c>
      <c r="S208" s="207">
        <f t="shared" si="146"/>
        <v>3</v>
      </c>
      <c r="T208" s="200">
        <f t="shared" si="107"/>
        <v>72</v>
      </c>
      <c r="U208" s="204" t="s">
        <v>125</v>
      </c>
      <c r="V208" s="517" t="str">
        <f t="shared" si="150"/>
        <v>40,37%</v>
      </c>
      <c r="W208" s="202">
        <f t="shared" si="146"/>
        <v>2</v>
      </c>
      <c r="X208" s="203">
        <f t="shared" si="140"/>
        <v>48</v>
      </c>
      <c r="Y208" s="205" t="s">
        <v>74</v>
      </c>
      <c r="Z208" s="514" t="str">
        <f t="shared" si="151"/>
        <v>79,45%</v>
      </c>
      <c r="AA208" s="207">
        <f t="shared" si="146"/>
        <v>2</v>
      </c>
      <c r="AB208" s="200">
        <f t="shared" si="142"/>
        <v>48</v>
      </c>
      <c r="AC208" s="205" t="s">
        <v>74</v>
      </c>
      <c r="AD208" s="351" t="str">
        <f t="shared" si="152"/>
        <v>60,07%</v>
      </c>
      <c r="AE208" s="202">
        <f t="shared" si="146"/>
        <v>3</v>
      </c>
      <c r="AF208" s="200">
        <f t="shared" si="143"/>
        <v>72</v>
      </c>
      <c r="AG208" s="205" t="s">
        <v>125</v>
      </c>
      <c r="AH208" s="514" t="str">
        <f t="shared" si="153"/>
        <v>49,26%</v>
      </c>
      <c r="AI208" s="207">
        <f t="shared" si="146"/>
        <v>3</v>
      </c>
      <c r="AJ208" s="200">
        <f t="shared" si="144"/>
        <v>72</v>
      </c>
      <c r="AK208" s="205" t="s">
        <v>125</v>
      </c>
      <c r="AL208" s="517" t="str">
        <f t="shared" si="154"/>
        <v>40,37%</v>
      </c>
    </row>
    <row r="209" spans="1:38" s="152" customFormat="1">
      <c r="A209" s="273" t="s">
        <v>474</v>
      </c>
      <c r="B209" s="224" t="s">
        <v>14</v>
      </c>
      <c r="C209" s="224">
        <v>5</v>
      </c>
      <c r="D209" s="224">
        <v>359</v>
      </c>
      <c r="E209" s="225">
        <f t="shared" si="145"/>
        <v>71.8</v>
      </c>
      <c r="F209" s="381"/>
      <c r="G209" s="232">
        <f t="shared" si="146"/>
        <v>7</v>
      </c>
      <c r="H209" s="230">
        <f t="shared" si="106"/>
        <v>35</v>
      </c>
      <c r="I209" s="231" t="s">
        <v>17</v>
      </c>
      <c r="J209" s="352" t="str">
        <f t="shared" si="147"/>
        <v>16,54%</v>
      </c>
      <c r="K209" s="232">
        <f t="shared" si="146"/>
        <v>8</v>
      </c>
      <c r="L209" s="225">
        <f t="shared" si="134"/>
        <v>40</v>
      </c>
      <c r="M209" s="231" t="s">
        <v>21</v>
      </c>
      <c r="N209" s="352" t="str">
        <f t="shared" si="148"/>
        <v>12,51%</v>
      </c>
      <c r="O209" s="232">
        <f t="shared" si="146"/>
        <v>10</v>
      </c>
      <c r="P209" s="225">
        <f t="shared" si="135"/>
        <v>50</v>
      </c>
      <c r="Q209" s="231" t="s">
        <v>44</v>
      </c>
      <c r="R209" s="516" t="str">
        <f t="shared" si="149"/>
        <v>10,26%</v>
      </c>
      <c r="S209" s="232">
        <f t="shared" si="146"/>
        <v>12</v>
      </c>
      <c r="T209" s="225">
        <f t="shared" si="107"/>
        <v>60</v>
      </c>
      <c r="U209" s="231" t="s">
        <v>45</v>
      </c>
      <c r="V209" s="519" t="str">
        <f t="shared" si="150"/>
        <v>8,41%</v>
      </c>
      <c r="W209" s="229">
        <f t="shared" si="146"/>
        <v>7</v>
      </c>
      <c r="X209" s="230">
        <f t="shared" si="140"/>
        <v>35</v>
      </c>
      <c r="Y209" s="231" t="s">
        <v>17</v>
      </c>
      <c r="Z209" s="516" t="str">
        <f t="shared" si="151"/>
        <v>16,54%</v>
      </c>
      <c r="AA209" s="232">
        <f t="shared" si="146"/>
        <v>8</v>
      </c>
      <c r="AB209" s="225">
        <f t="shared" si="142"/>
        <v>40</v>
      </c>
      <c r="AC209" s="231" t="s">
        <v>21</v>
      </c>
      <c r="AD209" s="352" t="str">
        <f t="shared" si="152"/>
        <v>12,51%</v>
      </c>
      <c r="AE209" s="229">
        <f t="shared" si="146"/>
        <v>10</v>
      </c>
      <c r="AF209" s="225">
        <f t="shared" si="143"/>
        <v>50</v>
      </c>
      <c r="AG209" s="231" t="s">
        <v>44</v>
      </c>
      <c r="AH209" s="516" t="str">
        <f t="shared" si="153"/>
        <v>10,26%</v>
      </c>
      <c r="AI209" s="232">
        <f t="shared" si="146"/>
        <v>12</v>
      </c>
      <c r="AJ209" s="225">
        <f t="shared" si="144"/>
        <v>60</v>
      </c>
      <c r="AK209" s="231" t="s">
        <v>45</v>
      </c>
      <c r="AL209" s="519" t="str">
        <f t="shared" si="154"/>
        <v>8,41%</v>
      </c>
    </row>
    <row r="210" spans="1:38" ht="30">
      <c r="A210" s="24" t="s">
        <v>475</v>
      </c>
      <c r="B210" s="5"/>
      <c r="C210" s="5"/>
      <c r="D210" s="5"/>
      <c r="E210" s="33"/>
      <c r="F210" s="381"/>
      <c r="G210" s="56"/>
      <c r="H210" s="58"/>
      <c r="I210" s="59"/>
      <c r="J210" s="345"/>
      <c r="K210" s="56"/>
      <c r="L210" s="31"/>
      <c r="M210" s="59"/>
      <c r="N210" s="345"/>
      <c r="O210" s="56"/>
      <c r="P210" s="31"/>
      <c r="Q210" s="59"/>
      <c r="R210" s="466"/>
      <c r="S210" s="56"/>
      <c r="T210" s="31"/>
      <c r="U210" s="59"/>
      <c r="V210" s="474"/>
      <c r="W210" s="77"/>
      <c r="X210" s="58"/>
      <c r="Y210" s="59"/>
      <c r="Z210" s="466"/>
      <c r="AA210" s="56"/>
      <c r="AB210" s="31"/>
      <c r="AC210" s="59"/>
      <c r="AD210" s="345"/>
      <c r="AE210" s="77"/>
      <c r="AF210" s="31"/>
      <c r="AG210" s="59"/>
      <c r="AH210" s="466"/>
      <c r="AI210" s="56"/>
      <c r="AJ210" s="31"/>
      <c r="AK210" s="59"/>
      <c r="AL210" s="474"/>
    </row>
    <row r="211" spans="1:38">
      <c r="A211" s="260" t="s">
        <v>263</v>
      </c>
      <c r="B211" s="5" t="s">
        <v>53</v>
      </c>
      <c r="C211" s="3">
        <f>4/60</f>
        <v>6.6666666666666666E-2</v>
      </c>
      <c r="D211" s="5">
        <v>5</v>
      </c>
      <c r="E211" s="33">
        <f>D211/C211</f>
        <v>75</v>
      </c>
      <c r="F211" s="381"/>
      <c r="G211" s="56">
        <f t="shared" si="146"/>
        <v>434</v>
      </c>
      <c r="H211" s="58">
        <f t="shared" ref="H211:H240" si="155">ROUNDUP(G211,0)*$C211</f>
        <v>28.933333333333334</v>
      </c>
      <c r="I211" s="59" t="s">
        <v>54</v>
      </c>
      <c r="J211" s="345" t="str">
        <f t="shared" si="147"/>
        <v>0,23%</v>
      </c>
      <c r="K211" s="56">
        <f t="shared" si="146"/>
        <v>574</v>
      </c>
      <c r="L211" s="31">
        <f t="shared" si="134"/>
        <v>38.266666666666666</v>
      </c>
      <c r="M211" s="59" t="s">
        <v>55</v>
      </c>
      <c r="N211" s="345" t="str">
        <f t="shared" si="148"/>
        <v>0,17%</v>
      </c>
      <c r="O211" s="56">
        <f t="shared" si="146"/>
        <v>700</v>
      </c>
      <c r="P211" s="31">
        <f t="shared" si="135"/>
        <v>46.666666666666664</v>
      </c>
      <c r="Q211" s="59" t="s">
        <v>56</v>
      </c>
      <c r="R211" s="466" t="str">
        <f t="shared" si="149"/>
        <v>0,14%</v>
      </c>
      <c r="S211" s="56">
        <f t="shared" si="146"/>
        <v>854</v>
      </c>
      <c r="T211" s="31">
        <f t="shared" ref="T211:T240" si="156">ROUNDUP(S211,0)*$C211</f>
        <v>56.93333333333333</v>
      </c>
      <c r="U211" s="59" t="s">
        <v>57</v>
      </c>
      <c r="V211" s="474" t="str">
        <f t="shared" si="150"/>
        <v>0,12%</v>
      </c>
      <c r="W211" s="77">
        <f t="shared" si="146"/>
        <v>434</v>
      </c>
      <c r="X211" s="58">
        <f t="shared" ref="X211:X215" si="157">ROUNDUP(W211,0)*$C211</f>
        <v>28.933333333333334</v>
      </c>
      <c r="Y211" s="59" t="s">
        <v>54</v>
      </c>
      <c r="Z211" s="466" t="str">
        <f t="shared" si="151"/>
        <v>0,23%</v>
      </c>
      <c r="AA211" s="56">
        <f t="shared" si="146"/>
        <v>574</v>
      </c>
      <c r="AB211" s="31">
        <f t="shared" ref="AB211:AB215" si="158">ROUNDUP(AA211,0)*$C211</f>
        <v>38.266666666666666</v>
      </c>
      <c r="AC211" s="59" t="s">
        <v>55</v>
      </c>
      <c r="AD211" s="345" t="str">
        <f t="shared" si="152"/>
        <v>0,17%</v>
      </c>
      <c r="AE211" s="77">
        <f t="shared" si="146"/>
        <v>700</v>
      </c>
      <c r="AF211" s="31">
        <f t="shared" ref="AF211:AF215" si="159">ROUNDUP(AE211,0)*$C211</f>
        <v>46.666666666666664</v>
      </c>
      <c r="AG211" s="59" t="s">
        <v>56</v>
      </c>
      <c r="AH211" s="466" t="str">
        <f t="shared" si="153"/>
        <v>0,14%</v>
      </c>
      <c r="AI211" s="56">
        <f t="shared" si="146"/>
        <v>854</v>
      </c>
      <c r="AJ211" s="31">
        <f t="shared" ref="AJ211:AJ215" si="160">ROUNDUP(AI211,0)*$C211</f>
        <v>56.93333333333333</v>
      </c>
      <c r="AK211" s="59" t="s">
        <v>57</v>
      </c>
      <c r="AL211" s="474" t="str">
        <f t="shared" si="154"/>
        <v>0,12%</v>
      </c>
    </row>
    <row r="212" spans="1:38">
      <c r="A212" s="260" t="s">
        <v>264</v>
      </c>
      <c r="B212" s="5" t="s">
        <v>107</v>
      </c>
      <c r="C212" s="5">
        <f>24/60</f>
        <v>0.4</v>
      </c>
      <c r="D212" s="5">
        <v>35</v>
      </c>
      <c r="E212" s="33">
        <f t="shared" ref="E212:E215" si="161">D212/C212</f>
        <v>87.5</v>
      </c>
      <c r="F212" s="381"/>
      <c r="G212" s="56">
        <f t="shared" si="146"/>
        <v>62</v>
      </c>
      <c r="H212" s="58">
        <f t="shared" si="155"/>
        <v>24.8</v>
      </c>
      <c r="I212" s="59" t="s">
        <v>65</v>
      </c>
      <c r="J212" s="345" t="str">
        <f t="shared" si="147"/>
        <v>1,61%</v>
      </c>
      <c r="K212" s="56">
        <f t="shared" si="146"/>
        <v>82</v>
      </c>
      <c r="L212" s="31">
        <f t="shared" si="134"/>
        <v>32.800000000000004</v>
      </c>
      <c r="M212" s="59" t="s">
        <v>66</v>
      </c>
      <c r="N212" s="345" t="str">
        <f t="shared" si="148"/>
        <v>1,22%</v>
      </c>
      <c r="O212" s="56">
        <f t="shared" si="146"/>
        <v>100</v>
      </c>
      <c r="P212" s="31">
        <f t="shared" si="135"/>
        <v>40</v>
      </c>
      <c r="Q212" s="59" t="s">
        <v>21</v>
      </c>
      <c r="R212" s="466" t="str">
        <f t="shared" si="149"/>
        <v>1,00%</v>
      </c>
      <c r="S212" s="56">
        <f t="shared" si="146"/>
        <v>122</v>
      </c>
      <c r="T212" s="31">
        <f t="shared" si="156"/>
        <v>48.800000000000004</v>
      </c>
      <c r="U212" s="59" t="s">
        <v>67</v>
      </c>
      <c r="V212" s="474" t="str">
        <f t="shared" si="150"/>
        <v>0,82%</v>
      </c>
      <c r="W212" s="77">
        <f t="shared" si="146"/>
        <v>62</v>
      </c>
      <c r="X212" s="58">
        <f t="shared" si="157"/>
        <v>24.8</v>
      </c>
      <c r="Y212" s="59" t="s">
        <v>65</v>
      </c>
      <c r="Z212" s="466" t="str">
        <f t="shared" si="151"/>
        <v>1,61%</v>
      </c>
      <c r="AA212" s="56">
        <f t="shared" si="146"/>
        <v>82</v>
      </c>
      <c r="AB212" s="31">
        <f t="shared" si="158"/>
        <v>32.800000000000004</v>
      </c>
      <c r="AC212" s="59" t="s">
        <v>66</v>
      </c>
      <c r="AD212" s="345" t="str">
        <f t="shared" si="152"/>
        <v>1,22%</v>
      </c>
      <c r="AE212" s="77">
        <f t="shared" si="146"/>
        <v>100</v>
      </c>
      <c r="AF212" s="31">
        <f t="shared" si="159"/>
        <v>40</v>
      </c>
      <c r="AG212" s="59" t="s">
        <v>21</v>
      </c>
      <c r="AH212" s="466" t="str">
        <f t="shared" si="153"/>
        <v>1,00%</v>
      </c>
      <c r="AI212" s="56">
        <f t="shared" si="146"/>
        <v>122</v>
      </c>
      <c r="AJ212" s="31">
        <f t="shared" si="160"/>
        <v>48.800000000000004</v>
      </c>
      <c r="AK212" s="59" t="s">
        <v>67</v>
      </c>
      <c r="AL212" s="474" t="str">
        <f t="shared" si="154"/>
        <v>0,82%</v>
      </c>
    </row>
    <row r="213" spans="1:38">
      <c r="A213" s="260" t="s">
        <v>266</v>
      </c>
      <c r="B213" s="5" t="s">
        <v>257</v>
      </c>
      <c r="C213" s="5">
        <v>6.5</v>
      </c>
      <c r="D213" s="5">
        <v>574</v>
      </c>
      <c r="E213" s="33">
        <f t="shared" si="161"/>
        <v>88.307692307692307</v>
      </c>
      <c r="F213" s="381"/>
      <c r="G213" s="56">
        <f t="shared" si="146"/>
        <v>4</v>
      </c>
      <c r="H213" s="58">
        <f t="shared" si="155"/>
        <v>26</v>
      </c>
      <c r="I213" s="59" t="s">
        <v>259</v>
      </c>
      <c r="J213" s="345" t="str">
        <f t="shared" si="147"/>
        <v>26,45%</v>
      </c>
      <c r="K213" s="56">
        <f t="shared" si="146"/>
        <v>5</v>
      </c>
      <c r="L213" s="31">
        <f t="shared" si="134"/>
        <v>32.5</v>
      </c>
      <c r="M213" s="59" t="s">
        <v>260</v>
      </c>
      <c r="N213" s="345" t="str">
        <f t="shared" si="148"/>
        <v>20,00%</v>
      </c>
      <c r="O213" s="56">
        <f t="shared" si="146"/>
        <v>7</v>
      </c>
      <c r="P213" s="31">
        <f t="shared" si="135"/>
        <v>45.5</v>
      </c>
      <c r="Q213" s="59" t="s">
        <v>476</v>
      </c>
      <c r="R213" s="466" t="str">
        <f t="shared" si="149"/>
        <v>16,40%</v>
      </c>
      <c r="S213" s="56">
        <f t="shared" si="146"/>
        <v>8</v>
      </c>
      <c r="T213" s="31">
        <f t="shared" si="156"/>
        <v>52</v>
      </c>
      <c r="U213" s="59" t="s">
        <v>330</v>
      </c>
      <c r="V213" s="474" t="str">
        <f t="shared" si="150"/>
        <v>13,44%</v>
      </c>
      <c r="W213" s="77">
        <f t="shared" si="146"/>
        <v>4</v>
      </c>
      <c r="X213" s="58">
        <f t="shared" si="157"/>
        <v>26</v>
      </c>
      <c r="Y213" s="59" t="s">
        <v>259</v>
      </c>
      <c r="Z213" s="466" t="str">
        <f t="shared" si="151"/>
        <v>26,45%</v>
      </c>
      <c r="AA213" s="56">
        <f t="shared" si="146"/>
        <v>5</v>
      </c>
      <c r="AB213" s="31">
        <f t="shared" si="158"/>
        <v>32.5</v>
      </c>
      <c r="AC213" s="59" t="s">
        <v>260</v>
      </c>
      <c r="AD213" s="345" t="str">
        <f t="shared" si="152"/>
        <v>20,00%</v>
      </c>
      <c r="AE213" s="77">
        <f t="shared" si="146"/>
        <v>7</v>
      </c>
      <c r="AF213" s="31">
        <f t="shared" si="159"/>
        <v>45.5</v>
      </c>
      <c r="AG213" s="59" t="s">
        <v>476</v>
      </c>
      <c r="AH213" s="466" t="str">
        <f t="shared" si="153"/>
        <v>16,40%</v>
      </c>
      <c r="AI213" s="56">
        <f t="shared" si="146"/>
        <v>8</v>
      </c>
      <c r="AJ213" s="31">
        <f t="shared" si="160"/>
        <v>52</v>
      </c>
      <c r="AK213" s="59" t="s">
        <v>330</v>
      </c>
      <c r="AL213" s="474" t="str">
        <f t="shared" si="154"/>
        <v>13,44%</v>
      </c>
    </row>
    <row r="214" spans="1:38">
      <c r="A214" s="260" t="s">
        <v>477</v>
      </c>
      <c r="B214" s="5" t="s">
        <v>478</v>
      </c>
      <c r="C214" s="5">
        <v>10.5</v>
      </c>
      <c r="D214" s="5">
        <v>933</v>
      </c>
      <c r="E214" s="33">
        <f t="shared" si="161"/>
        <v>88.857142857142861</v>
      </c>
      <c r="F214" s="381"/>
      <c r="G214" s="56">
        <f t="shared" si="146"/>
        <v>3</v>
      </c>
      <c r="H214" s="58">
        <f t="shared" si="155"/>
        <v>31.5</v>
      </c>
      <c r="I214" s="59" t="s">
        <v>479</v>
      </c>
      <c r="J214" s="345" t="str">
        <f t="shared" si="147"/>
        <v>43,00%</v>
      </c>
      <c r="K214" s="56">
        <f t="shared" si="146"/>
        <v>4</v>
      </c>
      <c r="L214" s="31">
        <f t="shared" si="134"/>
        <v>42</v>
      </c>
      <c r="M214" s="59" t="s">
        <v>226</v>
      </c>
      <c r="N214" s="345" t="str">
        <f t="shared" si="148"/>
        <v>32,51%</v>
      </c>
      <c r="O214" s="56">
        <f t="shared" si="146"/>
        <v>4</v>
      </c>
      <c r="P214" s="31">
        <f t="shared" si="135"/>
        <v>42</v>
      </c>
      <c r="Q214" s="59" t="s">
        <v>226</v>
      </c>
      <c r="R214" s="466" t="str">
        <f t="shared" si="149"/>
        <v>26,66%</v>
      </c>
      <c r="S214" s="56">
        <f t="shared" si="146"/>
        <v>5</v>
      </c>
      <c r="T214" s="31">
        <f t="shared" si="156"/>
        <v>52.5</v>
      </c>
      <c r="U214" s="59" t="s">
        <v>480</v>
      </c>
      <c r="V214" s="474" t="str">
        <f t="shared" si="150"/>
        <v>21,85%</v>
      </c>
      <c r="W214" s="77">
        <f t="shared" si="146"/>
        <v>3</v>
      </c>
      <c r="X214" s="58">
        <f t="shared" si="157"/>
        <v>31.5</v>
      </c>
      <c r="Y214" s="59" t="s">
        <v>479</v>
      </c>
      <c r="Z214" s="466" t="str">
        <f t="shared" si="151"/>
        <v>43,00%</v>
      </c>
      <c r="AA214" s="56">
        <f t="shared" si="146"/>
        <v>4</v>
      </c>
      <c r="AB214" s="31">
        <f t="shared" si="158"/>
        <v>42</v>
      </c>
      <c r="AC214" s="59" t="s">
        <v>226</v>
      </c>
      <c r="AD214" s="345" t="str">
        <f t="shared" si="152"/>
        <v>32,51%</v>
      </c>
      <c r="AE214" s="77">
        <f t="shared" si="146"/>
        <v>4</v>
      </c>
      <c r="AF214" s="31">
        <f t="shared" si="159"/>
        <v>42</v>
      </c>
      <c r="AG214" s="59" t="s">
        <v>226</v>
      </c>
      <c r="AH214" s="466" t="str">
        <f t="shared" si="153"/>
        <v>26,66%</v>
      </c>
      <c r="AI214" s="56">
        <f t="shared" si="146"/>
        <v>5</v>
      </c>
      <c r="AJ214" s="31">
        <f t="shared" si="160"/>
        <v>52.5</v>
      </c>
      <c r="AK214" s="59" t="s">
        <v>480</v>
      </c>
      <c r="AL214" s="474" t="str">
        <f t="shared" si="154"/>
        <v>21,85%</v>
      </c>
    </row>
    <row r="215" spans="1:38" s="14" customFormat="1">
      <c r="A215" s="259" t="s">
        <v>267</v>
      </c>
      <c r="B215" s="9" t="s">
        <v>248</v>
      </c>
      <c r="C215" s="9">
        <v>24</v>
      </c>
      <c r="D215" s="9">
        <v>1724</v>
      </c>
      <c r="E215" s="27">
        <f t="shared" si="161"/>
        <v>71.833333333333329</v>
      </c>
      <c r="F215" s="381"/>
      <c r="G215" s="100">
        <f t="shared" si="146"/>
        <v>2</v>
      </c>
      <c r="H215" s="106">
        <f t="shared" si="155"/>
        <v>48</v>
      </c>
      <c r="I215" s="109" t="s">
        <v>74</v>
      </c>
      <c r="J215" s="343" t="str">
        <f t="shared" si="147"/>
        <v>79,45%</v>
      </c>
      <c r="K215" s="100">
        <f t="shared" si="146"/>
        <v>2</v>
      </c>
      <c r="L215" s="103">
        <f t="shared" si="134"/>
        <v>48</v>
      </c>
      <c r="M215" s="109" t="s">
        <v>74</v>
      </c>
      <c r="N215" s="343" t="str">
        <f t="shared" si="148"/>
        <v>60,07%</v>
      </c>
      <c r="O215" s="100">
        <f t="shared" si="146"/>
        <v>3</v>
      </c>
      <c r="P215" s="103">
        <f t="shared" si="135"/>
        <v>72</v>
      </c>
      <c r="Q215" s="109" t="s">
        <v>125</v>
      </c>
      <c r="R215" s="468" t="str">
        <f t="shared" si="149"/>
        <v>49,26%</v>
      </c>
      <c r="S215" s="100">
        <f t="shared" si="146"/>
        <v>3</v>
      </c>
      <c r="T215" s="103">
        <f t="shared" si="156"/>
        <v>72</v>
      </c>
      <c r="U215" s="109" t="s">
        <v>125</v>
      </c>
      <c r="V215" s="473" t="str">
        <f t="shared" si="150"/>
        <v>40,37%</v>
      </c>
      <c r="W215" s="123">
        <f t="shared" si="146"/>
        <v>2</v>
      </c>
      <c r="X215" s="106">
        <f t="shared" si="157"/>
        <v>48</v>
      </c>
      <c r="Y215" s="102" t="s">
        <v>74</v>
      </c>
      <c r="Z215" s="468" t="str">
        <f t="shared" si="151"/>
        <v>79,45%</v>
      </c>
      <c r="AA215" s="100">
        <f t="shared" si="146"/>
        <v>2</v>
      </c>
      <c r="AB215" s="103">
        <f t="shared" si="158"/>
        <v>48</v>
      </c>
      <c r="AC215" s="102" t="s">
        <v>74</v>
      </c>
      <c r="AD215" s="343" t="str">
        <f t="shared" si="152"/>
        <v>60,07%</v>
      </c>
      <c r="AE215" s="123">
        <f t="shared" si="146"/>
        <v>3</v>
      </c>
      <c r="AF215" s="103">
        <f t="shared" si="159"/>
        <v>72</v>
      </c>
      <c r="AG215" s="102" t="s">
        <v>125</v>
      </c>
      <c r="AH215" s="468" t="str">
        <f t="shared" si="153"/>
        <v>49,26%</v>
      </c>
      <c r="AI215" s="100">
        <f t="shared" si="146"/>
        <v>3</v>
      </c>
      <c r="AJ215" s="103">
        <f t="shared" si="160"/>
        <v>72</v>
      </c>
      <c r="AK215" s="102" t="s">
        <v>125</v>
      </c>
      <c r="AL215" s="473" t="str">
        <f t="shared" si="154"/>
        <v>40,37%</v>
      </c>
    </row>
    <row r="216" spans="1:38" ht="30">
      <c r="A216" s="24" t="s">
        <v>481</v>
      </c>
      <c r="B216" s="5"/>
      <c r="C216" s="5"/>
      <c r="D216" s="5"/>
      <c r="E216" s="33"/>
      <c r="F216" s="381"/>
      <c r="G216" s="56"/>
      <c r="H216" s="58"/>
      <c r="I216" s="59"/>
      <c r="J216" s="345"/>
      <c r="K216" s="56"/>
      <c r="L216" s="31"/>
      <c r="M216" s="59"/>
      <c r="N216" s="345"/>
      <c r="O216" s="56"/>
      <c r="P216" s="31"/>
      <c r="Q216" s="59"/>
      <c r="R216" s="466"/>
      <c r="S216" s="56"/>
      <c r="T216" s="31"/>
      <c r="U216" s="59"/>
      <c r="V216" s="474"/>
      <c r="W216" s="77"/>
      <c r="X216" s="58"/>
      <c r="Y216" s="59"/>
      <c r="Z216" s="466"/>
      <c r="AA216" s="56"/>
      <c r="AB216" s="31"/>
      <c r="AC216" s="59"/>
      <c r="AD216" s="345"/>
      <c r="AE216" s="77"/>
      <c r="AF216" s="31"/>
      <c r="AG216" s="59"/>
      <c r="AH216" s="466"/>
      <c r="AI216" s="56"/>
      <c r="AJ216" s="31"/>
      <c r="AK216" s="59"/>
      <c r="AL216" s="474"/>
    </row>
    <row r="217" spans="1:38">
      <c r="A217" s="260" t="s">
        <v>349</v>
      </c>
      <c r="B217" s="5" t="s">
        <v>335</v>
      </c>
      <c r="C217" s="5">
        <f>48/60/60</f>
        <v>1.3333333333333334E-2</v>
      </c>
      <c r="D217" s="5">
        <v>1</v>
      </c>
      <c r="E217" s="33">
        <f>D217/C217</f>
        <v>75</v>
      </c>
      <c r="F217" s="381"/>
      <c r="G217" s="56">
        <f t="shared" si="146"/>
        <v>2170</v>
      </c>
      <c r="H217" s="58">
        <f t="shared" si="155"/>
        <v>28.933333333333334</v>
      </c>
      <c r="I217" s="59" t="s">
        <v>54</v>
      </c>
      <c r="J217" s="345" t="str">
        <f t="shared" si="147"/>
        <v>0,05%</v>
      </c>
      <c r="K217" s="56">
        <f t="shared" si="146"/>
        <v>2870</v>
      </c>
      <c r="L217" s="31">
        <f t="shared" si="134"/>
        <v>38.266666666666666</v>
      </c>
      <c r="M217" s="59" t="s">
        <v>55</v>
      </c>
      <c r="N217" s="345" t="str">
        <f t="shared" si="148"/>
        <v>0,03%</v>
      </c>
      <c r="O217" s="56">
        <f t="shared" si="146"/>
        <v>3500</v>
      </c>
      <c r="P217" s="31">
        <f t="shared" si="135"/>
        <v>46.666666666666671</v>
      </c>
      <c r="Q217" s="59" t="s">
        <v>56</v>
      </c>
      <c r="R217" s="466" t="str">
        <f t="shared" si="149"/>
        <v>0,03%</v>
      </c>
      <c r="S217" s="56">
        <f t="shared" si="146"/>
        <v>4270</v>
      </c>
      <c r="T217" s="31">
        <f t="shared" si="156"/>
        <v>56.933333333333337</v>
      </c>
      <c r="U217" s="59" t="s">
        <v>57</v>
      </c>
      <c r="V217" s="474" t="str">
        <f t="shared" si="150"/>
        <v>0,02%</v>
      </c>
      <c r="W217" s="77">
        <f t="shared" si="146"/>
        <v>2170</v>
      </c>
      <c r="X217" s="58">
        <f t="shared" ref="X217:X221" si="162">ROUNDUP(W217,0)*$C217</f>
        <v>28.933333333333334</v>
      </c>
      <c r="Y217" s="59" t="s">
        <v>54</v>
      </c>
      <c r="Z217" s="466" t="str">
        <f t="shared" si="151"/>
        <v>0,05%</v>
      </c>
      <c r="AA217" s="56">
        <f t="shared" si="146"/>
        <v>2870</v>
      </c>
      <c r="AB217" s="31">
        <f t="shared" ref="AB217:AB221" si="163">ROUNDUP(AA217,0)*$C217</f>
        <v>38.266666666666666</v>
      </c>
      <c r="AC217" s="59" t="s">
        <v>55</v>
      </c>
      <c r="AD217" s="345" t="str">
        <f t="shared" si="152"/>
        <v>0,03%</v>
      </c>
      <c r="AE217" s="77">
        <f t="shared" si="146"/>
        <v>3500</v>
      </c>
      <c r="AF217" s="31">
        <f t="shared" ref="AF217:AF221" si="164">ROUNDUP(AE217,0)*$C217</f>
        <v>46.666666666666671</v>
      </c>
      <c r="AG217" s="59" t="s">
        <v>56</v>
      </c>
      <c r="AH217" s="466" t="str">
        <f t="shared" si="153"/>
        <v>0,03%</v>
      </c>
      <c r="AI217" s="56">
        <f t="shared" si="146"/>
        <v>4270</v>
      </c>
      <c r="AJ217" s="31">
        <f t="shared" ref="AJ217:AJ221" si="165">ROUNDUP(AI217,0)*$C217</f>
        <v>56.933333333333337</v>
      </c>
      <c r="AK217" s="59" t="s">
        <v>57</v>
      </c>
      <c r="AL217" s="474" t="str">
        <f t="shared" si="154"/>
        <v>0,02%</v>
      </c>
    </row>
    <row r="218" spans="1:38">
      <c r="A218" s="260" t="s">
        <v>482</v>
      </c>
      <c r="B218" s="5" t="s">
        <v>53</v>
      </c>
      <c r="C218" s="3">
        <f>4/60</f>
        <v>6.6666666666666666E-2</v>
      </c>
      <c r="D218" s="5">
        <v>5</v>
      </c>
      <c r="E218" s="33">
        <f t="shared" ref="E218:E221" si="166">D218/C218</f>
        <v>75</v>
      </c>
      <c r="F218" s="381"/>
      <c r="G218" s="56">
        <f t="shared" si="146"/>
        <v>434</v>
      </c>
      <c r="H218" s="58">
        <f t="shared" si="155"/>
        <v>28.933333333333334</v>
      </c>
      <c r="I218" s="59" t="s">
        <v>54</v>
      </c>
      <c r="J218" s="345" t="str">
        <f t="shared" si="147"/>
        <v>0,23%</v>
      </c>
      <c r="K218" s="56">
        <f t="shared" si="146"/>
        <v>574</v>
      </c>
      <c r="L218" s="31">
        <f t="shared" si="134"/>
        <v>38.266666666666666</v>
      </c>
      <c r="M218" s="59" t="s">
        <v>55</v>
      </c>
      <c r="N218" s="345" t="str">
        <f t="shared" si="148"/>
        <v>0,17%</v>
      </c>
      <c r="O218" s="56">
        <f t="shared" si="146"/>
        <v>700</v>
      </c>
      <c r="P218" s="31">
        <f t="shared" si="135"/>
        <v>46.666666666666664</v>
      </c>
      <c r="Q218" s="59" t="s">
        <v>56</v>
      </c>
      <c r="R218" s="466" t="str">
        <f t="shared" si="149"/>
        <v>0,14%</v>
      </c>
      <c r="S218" s="56">
        <f t="shared" si="146"/>
        <v>854</v>
      </c>
      <c r="T218" s="31">
        <f t="shared" si="156"/>
        <v>56.93333333333333</v>
      </c>
      <c r="U218" s="59" t="s">
        <v>483</v>
      </c>
      <c r="V218" s="474" t="str">
        <f t="shared" si="150"/>
        <v>0,12%</v>
      </c>
      <c r="W218" s="77">
        <f t="shared" si="146"/>
        <v>434</v>
      </c>
      <c r="X218" s="58">
        <f t="shared" si="162"/>
        <v>28.933333333333334</v>
      </c>
      <c r="Y218" s="59" t="s">
        <v>54</v>
      </c>
      <c r="Z218" s="466" t="str">
        <f t="shared" si="151"/>
        <v>0,23%</v>
      </c>
      <c r="AA218" s="56">
        <f t="shared" ref="W218:AI236" si="167">ROUNDUP(AA$190/$D218,0)</f>
        <v>574</v>
      </c>
      <c r="AB218" s="31">
        <f t="shared" si="163"/>
        <v>38.266666666666666</v>
      </c>
      <c r="AC218" s="59" t="s">
        <v>55</v>
      </c>
      <c r="AD218" s="345" t="str">
        <f t="shared" si="152"/>
        <v>0,17%</v>
      </c>
      <c r="AE218" s="77">
        <f t="shared" si="167"/>
        <v>700</v>
      </c>
      <c r="AF218" s="31">
        <f t="shared" si="164"/>
        <v>46.666666666666664</v>
      </c>
      <c r="AG218" s="59" t="s">
        <v>56</v>
      </c>
      <c r="AH218" s="466" t="str">
        <f t="shared" si="153"/>
        <v>0,14%</v>
      </c>
      <c r="AI218" s="56">
        <f t="shared" si="167"/>
        <v>854</v>
      </c>
      <c r="AJ218" s="31">
        <f t="shared" si="165"/>
        <v>56.93333333333333</v>
      </c>
      <c r="AK218" s="59" t="s">
        <v>483</v>
      </c>
      <c r="AL218" s="474" t="str">
        <f t="shared" si="154"/>
        <v>0,12%</v>
      </c>
    </row>
    <row r="219" spans="1:38">
      <c r="A219" s="260" t="s">
        <v>484</v>
      </c>
      <c r="B219" s="5" t="s">
        <v>64</v>
      </c>
      <c r="C219" s="5">
        <f>48/60</f>
        <v>0.8</v>
      </c>
      <c r="D219" s="5">
        <v>71</v>
      </c>
      <c r="E219" s="33">
        <f t="shared" si="166"/>
        <v>88.75</v>
      </c>
      <c r="F219" s="381"/>
      <c r="G219" s="56">
        <f t="shared" si="146"/>
        <v>31</v>
      </c>
      <c r="H219" s="58">
        <f t="shared" si="155"/>
        <v>24.8</v>
      </c>
      <c r="I219" s="59" t="s">
        <v>65</v>
      </c>
      <c r="J219" s="345" t="str">
        <f t="shared" si="147"/>
        <v>3,27%</v>
      </c>
      <c r="K219" s="56">
        <f t="shared" si="146"/>
        <v>41</v>
      </c>
      <c r="L219" s="31">
        <f t="shared" si="134"/>
        <v>32.800000000000004</v>
      </c>
      <c r="M219" s="59" t="s">
        <v>66</v>
      </c>
      <c r="N219" s="345" t="str">
        <f t="shared" si="148"/>
        <v>2,47%</v>
      </c>
      <c r="O219" s="56">
        <f t="shared" si="146"/>
        <v>50</v>
      </c>
      <c r="P219" s="31">
        <f t="shared" si="135"/>
        <v>40</v>
      </c>
      <c r="Q219" s="59" t="s">
        <v>21</v>
      </c>
      <c r="R219" s="466" t="str">
        <f t="shared" si="149"/>
        <v>2,03%</v>
      </c>
      <c r="S219" s="56">
        <f t="shared" si="146"/>
        <v>61</v>
      </c>
      <c r="T219" s="31">
        <f t="shared" si="156"/>
        <v>48.800000000000004</v>
      </c>
      <c r="U219" s="59" t="s">
        <v>67</v>
      </c>
      <c r="V219" s="474" t="str">
        <f t="shared" si="150"/>
        <v>1,66%</v>
      </c>
      <c r="W219" s="77">
        <f t="shared" si="167"/>
        <v>31</v>
      </c>
      <c r="X219" s="58">
        <f t="shared" si="162"/>
        <v>24.8</v>
      </c>
      <c r="Y219" s="59" t="s">
        <v>65</v>
      </c>
      <c r="Z219" s="466" t="str">
        <f t="shared" si="151"/>
        <v>3,27%</v>
      </c>
      <c r="AA219" s="56">
        <f t="shared" si="167"/>
        <v>41</v>
      </c>
      <c r="AB219" s="31">
        <f t="shared" si="163"/>
        <v>32.800000000000004</v>
      </c>
      <c r="AC219" s="59" t="s">
        <v>66</v>
      </c>
      <c r="AD219" s="345" t="str">
        <f t="shared" si="152"/>
        <v>2,47%</v>
      </c>
      <c r="AE219" s="77">
        <f t="shared" si="167"/>
        <v>50</v>
      </c>
      <c r="AF219" s="31">
        <f t="shared" si="164"/>
        <v>40</v>
      </c>
      <c r="AG219" s="59" t="s">
        <v>21</v>
      </c>
      <c r="AH219" s="466" t="str">
        <f t="shared" si="153"/>
        <v>2,03%</v>
      </c>
      <c r="AI219" s="56">
        <f t="shared" si="167"/>
        <v>61</v>
      </c>
      <c r="AJ219" s="31">
        <f t="shared" si="165"/>
        <v>48.800000000000004</v>
      </c>
      <c r="AK219" s="59" t="s">
        <v>67</v>
      </c>
      <c r="AL219" s="474" t="str">
        <f t="shared" si="154"/>
        <v>1,66%</v>
      </c>
    </row>
    <row r="220" spans="1:38">
      <c r="A220" s="260" t="s">
        <v>356</v>
      </c>
      <c r="B220" s="5" t="s">
        <v>69</v>
      </c>
      <c r="C220" s="3">
        <f>1+(40/60)</f>
        <v>1.6666666666666665</v>
      </c>
      <c r="D220" s="5">
        <v>143</v>
      </c>
      <c r="E220" s="33">
        <f t="shared" si="166"/>
        <v>85.800000000000011</v>
      </c>
      <c r="F220" s="381"/>
      <c r="G220" s="56">
        <f t="shared" si="146"/>
        <v>16</v>
      </c>
      <c r="H220" s="58">
        <f t="shared" si="155"/>
        <v>26.666666666666664</v>
      </c>
      <c r="I220" s="59" t="s">
        <v>70</v>
      </c>
      <c r="J220" s="345" t="str">
        <f t="shared" si="147"/>
        <v>6,59%</v>
      </c>
      <c r="K220" s="56">
        <f t="shared" si="146"/>
        <v>21</v>
      </c>
      <c r="L220" s="31">
        <f t="shared" si="134"/>
        <v>35</v>
      </c>
      <c r="M220" s="59" t="s">
        <v>17</v>
      </c>
      <c r="N220" s="345" t="str">
        <f t="shared" si="148"/>
        <v>4,98%</v>
      </c>
      <c r="O220" s="56">
        <f t="shared" si="146"/>
        <v>25</v>
      </c>
      <c r="P220" s="31">
        <f t="shared" si="135"/>
        <v>41.666666666666664</v>
      </c>
      <c r="Q220" s="59" t="s">
        <v>71</v>
      </c>
      <c r="R220" s="466" t="str">
        <f t="shared" si="149"/>
        <v>4,09%</v>
      </c>
      <c r="S220" s="56">
        <f t="shared" si="146"/>
        <v>30</v>
      </c>
      <c r="T220" s="31">
        <f t="shared" si="156"/>
        <v>49.999999999999993</v>
      </c>
      <c r="U220" s="59" t="s">
        <v>44</v>
      </c>
      <c r="V220" s="474" t="str">
        <f t="shared" si="150"/>
        <v>3,35%</v>
      </c>
      <c r="W220" s="77">
        <f t="shared" si="167"/>
        <v>16</v>
      </c>
      <c r="X220" s="58">
        <f t="shared" si="162"/>
        <v>26.666666666666664</v>
      </c>
      <c r="Y220" s="59" t="s">
        <v>70</v>
      </c>
      <c r="Z220" s="466" t="str">
        <f t="shared" si="151"/>
        <v>6,59%</v>
      </c>
      <c r="AA220" s="56">
        <f t="shared" si="167"/>
        <v>21</v>
      </c>
      <c r="AB220" s="31">
        <f t="shared" si="163"/>
        <v>35</v>
      </c>
      <c r="AC220" s="59" t="s">
        <v>17</v>
      </c>
      <c r="AD220" s="345" t="str">
        <f t="shared" si="152"/>
        <v>4,98%</v>
      </c>
      <c r="AE220" s="77">
        <f t="shared" si="167"/>
        <v>25</v>
      </c>
      <c r="AF220" s="31">
        <f t="shared" si="164"/>
        <v>41.666666666666664</v>
      </c>
      <c r="AG220" s="59" t="s">
        <v>71</v>
      </c>
      <c r="AH220" s="466" t="str">
        <f t="shared" si="153"/>
        <v>4,09%</v>
      </c>
      <c r="AI220" s="56">
        <f t="shared" si="167"/>
        <v>30</v>
      </c>
      <c r="AJ220" s="31">
        <f t="shared" si="165"/>
        <v>49.999999999999993</v>
      </c>
      <c r="AK220" s="59" t="s">
        <v>44</v>
      </c>
      <c r="AL220" s="474" t="str">
        <f t="shared" si="154"/>
        <v>3,35%</v>
      </c>
    </row>
    <row r="221" spans="1:38" s="92" customFormat="1">
      <c r="A221" s="262" t="s">
        <v>485</v>
      </c>
      <c r="B221" s="87" t="s">
        <v>132</v>
      </c>
      <c r="C221" s="87">
        <f>2+(20/60)</f>
        <v>2.3333333333333335</v>
      </c>
      <c r="D221" s="87">
        <v>215</v>
      </c>
      <c r="E221" s="54">
        <f t="shared" si="166"/>
        <v>92.142857142857139</v>
      </c>
      <c r="F221" s="381"/>
      <c r="G221" s="88">
        <f t="shared" si="146"/>
        <v>11</v>
      </c>
      <c r="H221" s="89">
        <f t="shared" si="155"/>
        <v>25.666666666666668</v>
      </c>
      <c r="I221" s="93" t="s">
        <v>346</v>
      </c>
      <c r="J221" s="347" t="str">
        <f t="shared" si="147"/>
        <v>9,91%</v>
      </c>
      <c r="K221" s="88">
        <f t="shared" si="146"/>
        <v>14</v>
      </c>
      <c r="L221" s="91">
        <f t="shared" si="134"/>
        <v>32.666666666666671</v>
      </c>
      <c r="M221" s="90" t="s">
        <v>343</v>
      </c>
      <c r="N221" s="347" t="str">
        <f t="shared" si="148"/>
        <v>7,49%</v>
      </c>
      <c r="O221" s="88">
        <f t="shared" si="146"/>
        <v>17</v>
      </c>
      <c r="P221" s="91">
        <f t="shared" si="135"/>
        <v>39.666666666666671</v>
      </c>
      <c r="Q221" s="93" t="s">
        <v>347</v>
      </c>
      <c r="R221" s="467" t="str">
        <f t="shared" si="149"/>
        <v>6,14%</v>
      </c>
      <c r="S221" s="88">
        <f t="shared" si="146"/>
        <v>20</v>
      </c>
      <c r="T221" s="91">
        <f t="shared" si="156"/>
        <v>46.666666666666671</v>
      </c>
      <c r="U221" s="93" t="s">
        <v>56</v>
      </c>
      <c r="V221" s="472" t="str">
        <f t="shared" si="150"/>
        <v>5,04%</v>
      </c>
      <c r="W221" s="125">
        <f t="shared" si="167"/>
        <v>11</v>
      </c>
      <c r="X221" s="89">
        <f t="shared" si="162"/>
        <v>25.666666666666668</v>
      </c>
      <c r="Y221" s="93" t="s">
        <v>346</v>
      </c>
      <c r="Z221" s="467" t="str">
        <f t="shared" si="151"/>
        <v>9,91%</v>
      </c>
      <c r="AA221" s="88">
        <f t="shared" si="167"/>
        <v>14</v>
      </c>
      <c r="AB221" s="91">
        <f t="shared" si="163"/>
        <v>32.666666666666671</v>
      </c>
      <c r="AC221" s="90" t="s">
        <v>343</v>
      </c>
      <c r="AD221" s="347" t="str">
        <f t="shared" si="152"/>
        <v>7,49%</v>
      </c>
      <c r="AE221" s="125">
        <f t="shared" si="167"/>
        <v>17</v>
      </c>
      <c r="AF221" s="91">
        <f t="shared" si="164"/>
        <v>39.666666666666671</v>
      </c>
      <c r="AG221" s="93" t="s">
        <v>347</v>
      </c>
      <c r="AH221" s="467" t="str">
        <f t="shared" si="153"/>
        <v>6,14%</v>
      </c>
      <c r="AI221" s="88">
        <f t="shared" si="167"/>
        <v>20</v>
      </c>
      <c r="AJ221" s="91">
        <f t="shared" si="165"/>
        <v>46.666666666666671</v>
      </c>
      <c r="AK221" s="93" t="s">
        <v>56</v>
      </c>
      <c r="AL221" s="472" t="str">
        <f t="shared" si="154"/>
        <v>5,04%</v>
      </c>
    </row>
    <row r="222" spans="1:38" ht="30">
      <c r="A222" s="24" t="s">
        <v>486</v>
      </c>
      <c r="B222" s="5"/>
      <c r="C222" s="5"/>
      <c r="D222" s="5"/>
      <c r="E222" s="33"/>
      <c r="F222" s="381"/>
      <c r="G222" s="56"/>
      <c r="H222" s="58"/>
      <c r="I222" s="59"/>
      <c r="J222" s="345"/>
      <c r="K222" s="56"/>
      <c r="L222" s="31"/>
      <c r="M222" s="59"/>
      <c r="N222" s="345"/>
      <c r="O222" s="56"/>
      <c r="P222" s="31"/>
      <c r="Q222" s="59"/>
      <c r="R222" s="466"/>
      <c r="S222" s="56"/>
      <c r="T222" s="31"/>
      <c r="U222" s="59"/>
      <c r="V222" s="474"/>
      <c r="W222" s="77"/>
      <c r="X222" s="58"/>
      <c r="Y222" s="59"/>
      <c r="Z222" s="466"/>
      <c r="AA222" s="56"/>
      <c r="AB222" s="31"/>
      <c r="AC222" s="59"/>
      <c r="AD222" s="345"/>
      <c r="AE222" s="77"/>
      <c r="AF222" s="31"/>
      <c r="AG222" s="59"/>
      <c r="AH222" s="466"/>
      <c r="AI222" s="56"/>
      <c r="AJ222" s="31"/>
      <c r="AK222" s="59"/>
      <c r="AL222" s="474"/>
    </row>
    <row r="223" spans="1:38">
      <c r="A223" s="260" t="s">
        <v>487</v>
      </c>
      <c r="B223" s="5" t="s">
        <v>232</v>
      </c>
      <c r="C223" s="5">
        <f>(2/60)+(24/60/60)</f>
        <v>0.04</v>
      </c>
      <c r="D223" s="5">
        <v>3</v>
      </c>
      <c r="E223" s="33">
        <f>D223/C223</f>
        <v>75</v>
      </c>
      <c r="F223" s="381"/>
      <c r="G223" s="56">
        <f t="shared" si="146"/>
        <v>724</v>
      </c>
      <c r="H223" s="58">
        <f t="shared" si="155"/>
        <v>28.96</v>
      </c>
      <c r="I223" s="59" t="s">
        <v>303</v>
      </c>
      <c r="J223" s="345" t="str">
        <f t="shared" si="147"/>
        <v>0,14%</v>
      </c>
      <c r="K223" s="56">
        <f t="shared" si="146"/>
        <v>957</v>
      </c>
      <c r="L223" s="31">
        <f t="shared" si="134"/>
        <v>38.28</v>
      </c>
      <c r="M223" s="59" t="s">
        <v>304</v>
      </c>
      <c r="N223" s="345" t="str">
        <f t="shared" si="148"/>
        <v>0,10%</v>
      </c>
      <c r="O223" s="56">
        <f t="shared" si="146"/>
        <v>1167</v>
      </c>
      <c r="P223" s="31">
        <f t="shared" si="135"/>
        <v>46.68</v>
      </c>
      <c r="Q223" s="59" t="s">
        <v>305</v>
      </c>
      <c r="R223" s="466" t="str">
        <f t="shared" si="149"/>
        <v>0,09%</v>
      </c>
      <c r="S223" s="56">
        <f t="shared" si="146"/>
        <v>1424</v>
      </c>
      <c r="T223" s="31">
        <f t="shared" si="156"/>
        <v>56.96</v>
      </c>
      <c r="U223" s="59" t="s">
        <v>306</v>
      </c>
      <c r="V223" s="474" t="str">
        <f t="shared" si="150"/>
        <v>0,07%</v>
      </c>
      <c r="W223" s="77">
        <f t="shared" si="167"/>
        <v>724</v>
      </c>
      <c r="X223" s="58">
        <f t="shared" ref="X223:X226" si="168">ROUNDUP(W223,0)*$C223</f>
        <v>28.96</v>
      </c>
      <c r="Y223" s="59" t="s">
        <v>303</v>
      </c>
      <c r="Z223" s="466" t="str">
        <f t="shared" si="151"/>
        <v>0,14%</v>
      </c>
      <c r="AA223" s="56">
        <f t="shared" si="167"/>
        <v>957</v>
      </c>
      <c r="AB223" s="31">
        <f t="shared" ref="AB223:AB226" si="169">ROUNDUP(AA223,0)*$C223</f>
        <v>38.28</v>
      </c>
      <c r="AC223" s="59" t="s">
        <v>304</v>
      </c>
      <c r="AD223" s="345" t="str">
        <f t="shared" si="152"/>
        <v>0,10%</v>
      </c>
      <c r="AE223" s="77">
        <f t="shared" si="167"/>
        <v>1167</v>
      </c>
      <c r="AF223" s="31">
        <f t="shared" ref="AF223:AF226" si="170">ROUNDUP(AE223,0)*$C223</f>
        <v>46.68</v>
      </c>
      <c r="AG223" s="59" t="s">
        <v>305</v>
      </c>
      <c r="AH223" s="466" t="str">
        <f t="shared" si="153"/>
        <v>0,09%</v>
      </c>
      <c r="AI223" s="56">
        <f t="shared" si="167"/>
        <v>1424</v>
      </c>
      <c r="AJ223" s="31">
        <f t="shared" ref="AJ223:AJ226" si="171">ROUNDUP(AI223,0)*$C223</f>
        <v>56.96</v>
      </c>
      <c r="AK223" s="59" t="s">
        <v>306</v>
      </c>
      <c r="AL223" s="474" t="str">
        <f t="shared" si="154"/>
        <v>0,07%</v>
      </c>
    </row>
    <row r="224" spans="1:38">
      <c r="A224" s="260" t="s">
        <v>270</v>
      </c>
      <c r="B224" s="5" t="s">
        <v>271</v>
      </c>
      <c r="C224" s="5">
        <f>(7/60)+(12/60/60)</f>
        <v>0.12</v>
      </c>
      <c r="D224" s="5">
        <v>10</v>
      </c>
      <c r="E224" s="33">
        <f t="shared" ref="E224:E226" si="172">D224/C224</f>
        <v>83.333333333333343</v>
      </c>
      <c r="F224" s="381"/>
      <c r="G224" s="56">
        <f t="shared" si="146"/>
        <v>217</v>
      </c>
      <c r="H224" s="58">
        <f t="shared" si="155"/>
        <v>26.04</v>
      </c>
      <c r="I224" s="59" t="s">
        <v>307</v>
      </c>
      <c r="J224" s="345" t="str">
        <f t="shared" si="147"/>
        <v>0,46%</v>
      </c>
      <c r="K224" s="56">
        <f t="shared" si="146"/>
        <v>287</v>
      </c>
      <c r="L224" s="31">
        <f t="shared" si="134"/>
        <v>34.44</v>
      </c>
      <c r="M224" s="59" t="s">
        <v>308</v>
      </c>
      <c r="N224" s="345" t="str">
        <f t="shared" si="148"/>
        <v>0,35%</v>
      </c>
      <c r="O224" s="56">
        <f t="shared" si="146"/>
        <v>350</v>
      </c>
      <c r="P224" s="31">
        <f t="shared" si="135"/>
        <v>42</v>
      </c>
      <c r="Q224" s="59" t="s">
        <v>226</v>
      </c>
      <c r="R224" s="466" t="str">
        <f t="shared" si="149"/>
        <v>0,29%</v>
      </c>
      <c r="S224" s="56">
        <f t="shared" si="146"/>
        <v>427</v>
      </c>
      <c r="T224" s="31">
        <f t="shared" si="156"/>
        <v>51.239999999999995</v>
      </c>
      <c r="U224" s="59" t="s">
        <v>309</v>
      </c>
      <c r="V224" s="474" t="str">
        <f t="shared" si="150"/>
        <v>0,23%</v>
      </c>
      <c r="W224" s="77">
        <f t="shared" si="167"/>
        <v>217</v>
      </c>
      <c r="X224" s="58">
        <f t="shared" si="168"/>
        <v>26.04</v>
      </c>
      <c r="Y224" s="59" t="s">
        <v>307</v>
      </c>
      <c r="Z224" s="466" t="str">
        <f t="shared" si="151"/>
        <v>0,46%</v>
      </c>
      <c r="AA224" s="56">
        <f t="shared" si="167"/>
        <v>287</v>
      </c>
      <c r="AB224" s="31">
        <f t="shared" si="169"/>
        <v>34.44</v>
      </c>
      <c r="AC224" s="59" t="s">
        <v>308</v>
      </c>
      <c r="AD224" s="345" t="str">
        <f t="shared" si="152"/>
        <v>0,35%</v>
      </c>
      <c r="AE224" s="77">
        <f t="shared" si="167"/>
        <v>350</v>
      </c>
      <c r="AF224" s="31">
        <f t="shared" si="170"/>
        <v>42</v>
      </c>
      <c r="AG224" s="59" t="s">
        <v>226</v>
      </c>
      <c r="AH224" s="466" t="str">
        <f t="shared" si="153"/>
        <v>0,29%</v>
      </c>
      <c r="AI224" s="56">
        <f t="shared" si="167"/>
        <v>427</v>
      </c>
      <c r="AJ224" s="31">
        <f t="shared" si="171"/>
        <v>51.239999999999995</v>
      </c>
      <c r="AK224" s="59" t="s">
        <v>309</v>
      </c>
      <c r="AL224" s="474" t="str">
        <f t="shared" si="154"/>
        <v>0,23%</v>
      </c>
    </row>
    <row r="225" spans="1:38">
      <c r="A225" s="260" t="s">
        <v>275</v>
      </c>
      <c r="B225" s="5" t="s">
        <v>79</v>
      </c>
      <c r="C225" s="5">
        <v>4</v>
      </c>
      <c r="D225" s="5">
        <v>359</v>
      </c>
      <c r="E225" s="33">
        <f t="shared" si="172"/>
        <v>89.75</v>
      </c>
      <c r="F225" s="381"/>
      <c r="G225" s="56">
        <f t="shared" si="146"/>
        <v>7</v>
      </c>
      <c r="H225" s="58">
        <f t="shared" si="155"/>
        <v>28</v>
      </c>
      <c r="I225" s="59" t="s">
        <v>211</v>
      </c>
      <c r="J225" s="345" t="str">
        <f t="shared" si="147"/>
        <v>16,54%</v>
      </c>
      <c r="K225" s="56">
        <f t="shared" si="146"/>
        <v>8</v>
      </c>
      <c r="L225" s="31">
        <f t="shared" si="134"/>
        <v>32</v>
      </c>
      <c r="M225" s="59" t="s">
        <v>60</v>
      </c>
      <c r="N225" s="345" t="str">
        <f t="shared" si="148"/>
        <v>12,51%</v>
      </c>
      <c r="O225" s="56">
        <f t="shared" si="146"/>
        <v>10</v>
      </c>
      <c r="P225" s="31">
        <f t="shared" si="135"/>
        <v>40</v>
      </c>
      <c r="Q225" s="59" t="s">
        <v>21</v>
      </c>
      <c r="R225" s="466" t="str">
        <f t="shared" si="149"/>
        <v>10,26%</v>
      </c>
      <c r="S225" s="56">
        <f t="shared" si="146"/>
        <v>12</v>
      </c>
      <c r="T225" s="31">
        <f t="shared" si="156"/>
        <v>48</v>
      </c>
      <c r="U225" s="59" t="s">
        <v>74</v>
      </c>
      <c r="V225" s="474" t="str">
        <f t="shared" si="150"/>
        <v>8,41%</v>
      </c>
      <c r="W225" s="77">
        <f t="shared" si="167"/>
        <v>7</v>
      </c>
      <c r="X225" s="58">
        <f t="shared" si="168"/>
        <v>28</v>
      </c>
      <c r="Y225" s="59" t="s">
        <v>211</v>
      </c>
      <c r="Z225" s="466" t="str">
        <f t="shared" si="151"/>
        <v>16,54%</v>
      </c>
      <c r="AA225" s="56">
        <f t="shared" si="167"/>
        <v>8</v>
      </c>
      <c r="AB225" s="31">
        <f t="shared" si="169"/>
        <v>32</v>
      </c>
      <c r="AC225" s="59" t="s">
        <v>60</v>
      </c>
      <c r="AD225" s="345" t="str">
        <f t="shared" si="152"/>
        <v>12,51%</v>
      </c>
      <c r="AE225" s="77">
        <f t="shared" si="167"/>
        <v>10</v>
      </c>
      <c r="AF225" s="31">
        <f t="shared" si="170"/>
        <v>40</v>
      </c>
      <c r="AG225" s="59" t="s">
        <v>21</v>
      </c>
      <c r="AH225" s="466" t="str">
        <f t="shared" si="153"/>
        <v>10,26%</v>
      </c>
      <c r="AI225" s="56">
        <f t="shared" si="167"/>
        <v>12</v>
      </c>
      <c r="AJ225" s="31">
        <f t="shared" si="171"/>
        <v>48</v>
      </c>
      <c r="AK225" s="59" t="s">
        <v>74</v>
      </c>
      <c r="AL225" s="474" t="str">
        <f t="shared" si="154"/>
        <v>8,41%</v>
      </c>
    </row>
    <row r="226" spans="1:38">
      <c r="A226" s="260" t="s">
        <v>276</v>
      </c>
      <c r="B226" s="5" t="s">
        <v>14</v>
      </c>
      <c r="C226" s="5">
        <v>5</v>
      </c>
      <c r="D226" s="5">
        <v>431</v>
      </c>
      <c r="E226" s="33">
        <f t="shared" si="172"/>
        <v>86.2</v>
      </c>
      <c r="F226" s="381"/>
      <c r="G226" s="56">
        <f t="shared" si="146"/>
        <v>6</v>
      </c>
      <c r="H226" s="58">
        <f t="shared" si="155"/>
        <v>30</v>
      </c>
      <c r="I226" s="59" t="s">
        <v>16</v>
      </c>
      <c r="J226" s="345" t="str">
        <f t="shared" si="147"/>
        <v>19,86%</v>
      </c>
      <c r="K226" s="56">
        <f t="shared" si="146"/>
        <v>7</v>
      </c>
      <c r="L226" s="31">
        <f t="shared" si="134"/>
        <v>35</v>
      </c>
      <c r="M226" s="59" t="s">
        <v>17</v>
      </c>
      <c r="N226" s="345" t="str">
        <f t="shared" si="148"/>
        <v>15,02%</v>
      </c>
      <c r="O226" s="56">
        <f t="shared" si="146"/>
        <v>9</v>
      </c>
      <c r="P226" s="31">
        <f t="shared" si="135"/>
        <v>45</v>
      </c>
      <c r="Q226" s="59" t="s">
        <v>18</v>
      </c>
      <c r="R226" s="466" t="str">
        <f t="shared" si="149"/>
        <v>12,31%</v>
      </c>
      <c r="S226" s="56">
        <f t="shared" si="146"/>
        <v>10</v>
      </c>
      <c r="T226" s="31">
        <f t="shared" si="156"/>
        <v>50</v>
      </c>
      <c r="U226" s="59" t="s">
        <v>44</v>
      </c>
      <c r="V226" s="474" t="str">
        <f t="shared" si="150"/>
        <v>10,09%</v>
      </c>
      <c r="W226" s="77">
        <f t="shared" si="167"/>
        <v>6</v>
      </c>
      <c r="X226" s="58">
        <f t="shared" si="168"/>
        <v>30</v>
      </c>
      <c r="Y226" s="59" t="s">
        <v>16</v>
      </c>
      <c r="Z226" s="466" t="str">
        <f t="shared" si="151"/>
        <v>19,86%</v>
      </c>
      <c r="AA226" s="56">
        <f t="shared" si="167"/>
        <v>7</v>
      </c>
      <c r="AB226" s="31">
        <f t="shared" si="169"/>
        <v>35</v>
      </c>
      <c r="AC226" s="59" t="s">
        <v>17</v>
      </c>
      <c r="AD226" s="345" t="str">
        <f t="shared" si="152"/>
        <v>15,02%</v>
      </c>
      <c r="AE226" s="77">
        <f t="shared" si="167"/>
        <v>9</v>
      </c>
      <c r="AF226" s="31">
        <f t="shared" si="170"/>
        <v>45</v>
      </c>
      <c r="AG226" s="59" t="s">
        <v>18</v>
      </c>
      <c r="AH226" s="466" t="str">
        <f t="shared" si="153"/>
        <v>12,31%</v>
      </c>
      <c r="AI226" s="56">
        <f t="shared" si="167"/>
        <v>10</v>
      </c>
      <c r="AJ226" s="31">
        <f t="shared" si="171"/>
        <v>50</v>
      </c>
      <c r="AK226" s="59" t="s">
        <v>44</v>
      </c>
      <c r="AL226" s="474" t="str">
        <f t="shared" si="154"/>
        <v>10,09%</v>
      </c>
    </row>
    <row r="227" spans="1:38" ht="45">
      <c r="A227" s="24" t="s">
        <v>488</v>
      </c>
      <c r="B227" s="5"/>
      <c r="C227" s="5"/>
      <c r="D227" s="5"/>
      <c r="E227" s="33"/>
      <c r="F227" s="381"/>
      <c r="G227" s="56"/>
      <c r="H227" s="58"/>
      <c r="I227" s="59"/>
      <c r="J227" s="345"/>
      <c r="K227" s="56"/>
      <c r="L227" s="31"/>
      <c r="M227" s="59"/>
      <c r="N227" s="345"/>
      <c r="O227" s="56"/>
      <c r="P227" s="31"/>
      <c r="Q227" s="59"/>
      <c r="R227" s="466"/>
      <c r="S227" s="56"/>
      <c r="T227" s="31"/>
      <c r="U227" s="59"/>
      <c r="V227" s="474"/>
      <c r="W227" s="77"/>
      <c r="X227" s="58"/>
      <c r="Y227" s="59"/>
      <c r="Z227" s="466"/>
      <c r="AA227" s="56"/>
      <c r="AB227" s="31"/>
      <c r="AC227" s="59"/>
      <c r="AD227" s="345"/>
      <c r="AE227" s="77"/>
      <c r="AF227" s="31"/>
      <c r="AG227" s="59"/>
      <c r="AH227" s="466"/>
      <c r="AI227" s="56"/>
      <c r="AJ227" s="31"/>
      <c r="AK227" s="59"/>
      <c r="AL227" s="474"/>
    </row>
    <row r="228" spans="1:38">
      <c r="A228" s="260" t="s">
        <v>321</v>
      </c>
      <c r="B228" s="5" t="s">
        <v>53</v>
      </c>
      <c r="C228" s="3">
        <f>4/60</f>
        <v>6.6666666666666666E-2</v>
      </c>
      <c r="D228" s="5">
        <v>5</v>
      </c>
      <c r="E228" s="33">
        <f>D228/C228</f>
        <v>75</v>
      </c>
      <c r="F228" s="381"/>
      <c r="G228" s="56">
        <f t="shared" si="146"/>
        <v>434</v>
      </c>
      <c r="H228" s="58">
        <f t="shared" si="155"/>
        <v>28.933333333333334</v>
      </c>
      <c r="I228" s="59" t="s">
        <v>54</v>
      </c>
      <c r="J228" s="345" t="str">
        <f t="shared" si="147"/>
        <v>0,23%</v>
      </c>
      <c r="K228" s="56">
        <f t="shared" si="146"/>
        <v>574</v>
      </c>
      <c r="L228" s="31">
        <f t="shared" si="134"/>
        <v>38.266666666666666</v>
      </c>
      <c r="M228" s="59" t="s">
        <v>55</v>
      </c>
      <c r="N228" s="345" t="str">
        <f t="shared" si="148"/>
        <v>0,17%</v>
      </c>
      <c r="O228" s="56">
        <f t="shared" si="146"/>
        <v>700</v>
      </c>
      <c r="P228" s="31">
        <f t="shared" si="135"/>
        <v>46.666666666666664</v>
      </c>
      <c r="Q228" s="59" t="s">
        <v>56</v>
      </c>
      <c r="R228" s="466" t="str">
        <f t="shared" si="149"/>
        <v>0,14%</v>
      </c>
      <c r="S228" s="56">
        <f t="shared" si="146"/>
        <v>854</v>
      </c>
      <c r="T228" s="31">
        <f t="shared" si="156"/>
        <v>56.93333333333333</v>
      </c>
      <c r="U228" s="59" t="s">
        <v>57</v>
      </c>
      <c r="V228" s="474" t="str">
        <f t="shared" si="150"/>
        <v>0,12%</v>
      </c>
      <c r="W228" s="77">
        <f t="shared" si="167"/>
        <v>434</v>
      </c>
      <c r="X228" s="58">
        <f t="shared" ref="X228:X233" si="173">ROUNDUP(W228,0)*$C228</f>
        <v>28.933333333333334</v>
      </c>
      <c r="Y228" s="59" t="s">
        <v>54</v>
      </c>
      <c r="Z228" s="466" t="str">
        <f t="shared" si="151"/>
        <v>0,23%</v>
      </c>
      <c r="AA228" s="56">
        <f t="shared" si="167"/>
        <v>574</v>
      </c>
      <c r="AB228" s="31">
        <f t="shared" ref="AB228:AB233" si="174">ROUNDUP(AA228,0)*$C228</f>
        <v>38.266666666666666</v>
      </c>
      <c r="AC228" s="59" t="s">
        <v>55</v>
      </c>
      <c r="AD228" s="345" t="str">
        <f t="shared" si="152"/>
        <v>0,17%</v>
      </c>
      <c r="AE228" s="77">
        <f t="shared" si="167"/>
        <v>700</v>
      </c>
      <c r="AF228" s="31">
        <f t="shared" ref="AF228:AF233" si="175">ROUNDUP(AE228,0)*$C228</f>
        <v>46.666666666666664</v>
      </c>
      <c r="AG228" s="59" t="s">
        <v>56</v>
      </c>
      <c r="AH228" s="466" t="str">
        <f t="shared" si="153"/>
        <v>0,14%</v>
      </c>
      <c r="AI228" s="56">
        <f t="shared" si="167"/>
        <v>854</v>
      </c>
      <c r="AJ228" s="31">
        <f t="shared" ref="AJ228:AJ233" si="176">ROUNDUP(AI228,0)*$C228</f>
        <v>56.93333333333333</v>
      </c>
      <c r="AK228" s="59" t="s">
        <v>57</v>
      </c>
      <c r="AL228" s="474" t="str">
        <f t="shared" si="154"/>
        <v>0,12%</v>
      </c>
    </row>
    <row r="229" spans="1:38">
      <c r="A229" s="260" t="s">
        <v>322</v>
      </c>
      <c r="B229" s="5" t="s">
        <v>59</v>
      </c>
      <c r="C229" s="3">
        <f>20/60</f>
        <v>0.33333333333333331</v>
      </c>
      <c r="D229" s="5">
        <v>29</v>
      </c>
      <c r="E229" s="33">
        <f t="shared" ref="E229:E233" si="177">D229/C229</f>
        <v>87</v>
      </c>
      <c r="F229" s="381"/>
      <c r="G229" s="56">
        <f t="shared" si="146"/>
        <v>75</v>
      </c>
      <c r="H229" s="58">
        <f t="shared" si="155"/>
        <v>25</v>
      </c>
      <c r="I229" s="59" t="s">
        <v>15</v>
      </c>
      <c r="J229" s="345" t="str">
        <f t="shared" si="147"/>
        <v>1,34%</v>
      </c>
      <c r="K229" s="56">
        <f t="shared" si="146"/>
        <v>99</v>
      </c>
      <c r="L229" s="31">
        <f t="shared" si="134"/>
        <v>33</v>
      </c>
      <c r="M229" s="59" t="s">
        <v>216</v>
      </c>
      <c r="N229" s="345" t="str">
        <f t="shared" si="148"/>
        <v>1,01%</v>
      </c>
      <c r="O229" s="56">
        <f t="shared" si="146"/>
        <v>121</v>
      </c>
      <c r="P229" s="31">
        <f t="shared" si="135"/>
        <v>40.333333333333329</v>
      </c>
      <c r="Q229" s="59" t="s">
        <v>61</v>
      </c>
      <c r="R229" s="466" t="str">
        <f t="shared" si="149"/>
        <v>0,83%</v>
      </c>
      <c r="S229" s="56">
        <f t="shared" si="146"/>
        <v>148</v>
      </c>
      <c r="T229" s="31">
        <f t="shared" si="156"/>
        <v>49.333333333333329</v>
      </c>
      <c r="U229" s="59" t="s">
        <v>62</v>
      </c>
      <c r="V229" s="474" t="str">
        <f t="shared" si="150"/>
        <v>0,68%</v>
      </c>
      <c r="W229" s="77">
        <f t="shared" si="167"/>
        <v>75</v>
      </c>
      <c r="X229" s="58">
        <f t="shared" si="173"/>
        <v>25</v>
      </c>
      <c r="Y229" s="59" t="s">
        <v>15</v>
      </c>
      <c r="Z229" s="466" t="str">
        <f t="shared" si="151"/>
        <v>1,34%</v>
      </c>
      <c r="AA229" s="56">
        <f t="shared" si="167"/>
        <v>99</v>
      </c>
      <c r="AB229" s="31">
        <f t="shared" si="174"/>
        <v>33</v>
      </c>
      <c r="AC229" s="59" t="s">
        <v>216</v>
      </c>
      <c r="AD229" s="345" t="str">
        <f t="shared" si="152"/>
        <v>1,01%</v>
      </c>
      <c r="AE229" s="77">
        <f t="shared" si="167"/>
        <v>121</v>
      </c>
      <c r="AF229" s="31">
        <f t="shared" si="175"/>
        <v>40.333333333333329</v>
      </c>
      <c r="AG229" s="59" t="s">
        <v>61</v>
      </c>
      <c r="AH229" s="466" t="str">
        <f t="shared" si="153"/>
        <v>0,83%</v>
      </c>
      <c r="AI229" s="56">
        <f t="shared" si="167"/>
        <v>148</v>
      </c>
      <c r="AJ229" s="31">
        <f t="shared" si="176"/>
        <v>49.333333333333329</v>
      </c>
      <c r="AK229" s="59" t="s">
        <v>62</v>
      </c>
      <c r="AL229" s="474" t="str">
        <f t="shared" si="154"/>
        <v>0,68%</v>
      </c>
    </row>
    <row r="230" spans="1:38">
      <c r="A230" s="260" t="s">
        <v>241</v>
      </c>
      <c r="B230" s="5" t="s">
        <v>64</v>
      </c>
      <c r="C230" s="5">
        <f>48/60</f>
        <v>0.8</v>
      </c>
      <c r="D230" s="5">
        <v>71</v>
      </c>
      <c r="E230" s="33">
        <f t="shared" si="177"/>
        <v>88.75</v>
      </c>
      <c r="F230" s="381"/>
      <c r="G230" s="56">
        <f t="shared" si="146"/>
        <v>31</v>
      </c>
      <c r="H230" s="58">
        <f t="shared" si="155"/>
        <v>24.8</v>
      </c>
      <c r="I230" s="59" t="s">
        <v>65</v>
      </c>
      <c r="J230" s="345" t="str">
        <f t="shared" si="147"/>
        <v>3,27%</v>
      </c>
      <c r="K230" s="56">
        <f t="shared" si="146"/>
        <v>41</v>
      </c>
      <c r="L230" s="31">
        <f t="shared" si="134"/>
        <v>32.800000000000004</v>
      </c>
      <c r="M230" s="59" t="s">
        <v>66</v>
      </c>
      <c r="N230" s="345" t="str">
        <f t="shared" si="148"/>
        <v>2,47%</v>
      </c>
      <c r="O230" s="56">
        <f t="shared" si="146"/>
        <v>50</v>
      </c>
      <c r="P230" s="31">
        <f t="shared" si="135"/>
        <v>40</v>
      </c>
      <c r="Q230" s="59" t="s">
        <v>21</v>
      </c>
      <c r="R230" s="466" t="str">
        <f t="shared" si="149"/>
        <v>2,03%</v>
      </c>
      <c r="S230" s="56">
        <f t="shared" si="146"/>
        <v>61</v>
      </c>
      <c r="T230" s="31">
        <f t="shared" si="156"/>
        <v>48.800000000000004</v>
      </c>
      <c r="U230" s="59" t="s">
        <v>67</v>
      </c>
      <c r="V230" s="474" t="str">
        <f t="shared" si="150"/>
        <v>1,66%</v>
      </c>
      <c r="W230" s="77">
        <f t="shared" si="167"/>
        <v>31</v>
      </c>
      <c r="X230" s="58">
        <f t="shared" si="173"/>
        <v>24.8</v>
      </c>
      <c r="Y230" s="59" t="s">
        <v>65</v>
      </c>
      <c r="Z230" s="466" t="str">
        <f t="shared" si="151"/>
        <v>3,27%</v>
      </c>
      <c r="AA230" s="56">
        <f t="shared" si="167"/>
        <v>41</v>
      </c>
      <c r="AB230" s="31">
        <f t="shared" si="174"/>
        <v>32.800000000000004</v>
      </c>
      <c r="AC230" s="59" t="s">
        <v>66</v>
      </c>
      <c r="AD230" s="345" t="str">
        <f t="shared" si="152"/>
        <v>2,47%</v>
      </c>
      <c r="AE230" s="77">
        <f t="shared" si="167"/>
        <v>50</v>
      </c>
      <c r="AF230" s="31">
        <f t="shared" si="175"/>
        <v>40</v>
      </c>
      <c r="AG230" s="59" t="s">
        <v>21</v>
      </c>
      <c r="AH230" s="466" t="str">
        <f t="shared" si="153"/>
        <v>2,03%</v>
      </c>
      <c r="AI230" s="56">
        <f t="shared" si="167"/>
        <v>61</v>
      </c>
      <c r="AJ230" s="31">
        <f t="shared" si="176"/>
        <v>48.800000000000004</v>
      </c>
      <c r="AK230" s="59" t="s">
        <v>67</v>
      </c>
      <c r="AL230" s="474" t="str">
        <f t="shared" si="154"/>
        <v>1,66%</v>
      </c>
    </row>
    <row r="231" spans="1:38">
      <c r="A231" s="260" t="s">
        <v>323</v>
      </c>
      <c r="B231" s="5" t="s">
        <v>69</v>
      </c>
      <c r="C231" s="3">
        <f>1+(40/60)</f>
        <v>1.6666666666666665</v>
      </c>
      <c r="D231" s="5">
        <v>143</v>
      </c>
      <c r="E231" s="33">
        <f t="shared" si="177"/>
        <v>85.800000000000011</v>
      </c>
      <c r="F231" s="381"/>
      <c r="G231" s="56">
        <f t="shared" si="146"/>
        <v>16</v>
      </c>
      <c r="H231" s="58">
        <f t="shared" si="155"/>
        <v>26.666666666666664</v>
      </c>
      <c r="I231" s="59" t="s">
        <v>113</v>
      </c>
      <c r="J231" s="345" t="str">
        <f t="shared" si="147"/>
        <v>6,59%</v>
      </c>
      <c r="K231" s="56">
        <f t="shared" si="146"/>
        <v>21</v>
      </c>
      <c r="L231" s="31">
        <f t="shared" si="134"/>
        <v>35</v>
      </c>
      <c r="M231" s="59" t="s">
        <v>17</v>
      </c>
      <c r="N231" s="345" t="str">
        <f t="shared" si="148"/>
        <v>4,98%</v>
      </c>
      <c r="O231" s="56">
        <f t="shared" si="146"/>
        <v>25</v>
      </c>
      <c r="P231" s="31">
        <f t="shared" si="135"/>
        <v>41.666666666666664</v>
      </c>
      <c r="Q231" s="59" t="s">
        <v>71</v>
      </c>
      <c r="R231" s="466" t="str">
        <f t="shared" si="149"/>
        <v>4,09%</v>
      </c>
      <c r="S231" s="56">
        <f t="shared" si="146"/>
        <v>30</v>
      </c>
      <c r="T231" s="31">
        <f t="shared" si="156"/>
        <v>49.999999999999993</v>
      </c>
      <c r="U231" s="59" t="s">
        <v>44</v>
      </c>
      <c r="V231" s="474" t="str">
        <f t="shared" si="150"/>
        <v>3,35%</v>
      </c>
      <c r="W231" s="77">
        <f t="shared" si="167"/>
        <v>16</v>
      </c>
      <c r="X231" s="58">
        <f t="shared" si="173"/>
        <v>26.666666666666664</v>
      </c>
      <c r="Y231" s="59" t="s">
        <v>113</v>
      </c>
      <c r="Z231" s="466" t="str">
        <f t="shared" si="151"/>
        <v>6,59%</v>
      </c>
      <c r="AA231" s="56">
        <f t="shared" si="167"/>
        <v>21</v>
      </c>
      <c r="AB231" s="31">
        <f t="shared" si="174"/>
        <v>35</v>
      </c>
      <c r="AC231" s="59" t="s">
        <v>17</v>
      </c>
      <c r="AD231" s="345" t="str">
        <f t="shared" si="152"/>
        <v>4,98%</v>
      </c>
      <c r="AE231" s="77">
        <f t="shared" si="167"/>
        <v>25</v>
      </c>
      <c r="AF231" s="31">
        <f t="shared" si="175"/>
        <v>41.666666666666664</v>
      </c>
      <c r="AG231" s="59" t="s">
        <v>71</v>
      </c>
      <c r="AH231" s="466" t="str">
        <f t="shared" si="153"/>
        <v>4,09%</v>
      </c>
      <c r="AI231" s="56">
        <f t="shared" si="167"/>
        <v>30</v>
      </c>
      <c r="AJ231" s="31">
        <f t="shared" si="176"/>
        <v>49.999999999999993</v>
      </c>
      <c r="AK231" s="59" t="s">
        <v>44</v>
      </c>
      <c r="AL231" s="474" t="str">
        <f t="shared" si="154"/>
        <v>3,35%</v>
      </c>
    </row>
    <row r="232" spans="1:38" s="92" customFormat="1">
      <c r="A232" s="262" t="s">
        <v>72</v>
      </c>
      <c r="B232" s="87" t="s">
        <v>73</v>
      </c>
      <c r="C232" s="87">
        <v>8</v>
      </c>
      <c r="D232" s="87">
        <v>718</v>
      </c>
      <c r="E232" s="53">
        <f t="shared" si="177"/>
        <v>89.75</v>
      </c>
      <c r="F232" s="381"/>
      <c r="G232" s="88">
        <f t="shared" si="146"/>
        <v>4</v>
      </c>
      <c r="H232" s="89">
        <f t="shared" si="155"/>
        <v>32</v>
      </c>
      <c r="I232" s="90" t="s">
        <v>60</v>
      </c>
      <c r="J232" s="347" t="str">
        <f t="shared" si="147"/>
        <v>33,09%</v>
      </c>
      <c r="K232" s="88">
        <f t="shared" si="146"/>
        <v>4</v>
      </c>
      <c r="L232" s="91">
        <f t="shared" si="134"/>
        <v>32</v>
      </c>
      <c r="M232" s="93" t="s">
        <v>60</v>
      </c>
      <c r="N232" s="347" t="str">
        <f t="shared" si="148"/>
        <v>25,02%</v>
      </c>
      <c r="O232" s="88">
        <f t="shared" si="146"/>
        <v>5</v>
      </c>
      <c r="P232" s="91">
        <f t="shared" si="135"/>
        <v>40</v>
      </c>
      <c r="Q232" s="90" t="s">
        <v>21</v>
      </c>
      <c r="R232" s="467" t="str">
        <f t="shared" si="149"/>
        <v>20,51%</v>
      </c>
      <c r="S232" s="88">
        <f t="shared" si="146"/>
        <v>6</v>
      </c>
      <c r="T232" s="91">
        <f t="shared" si="156"/>
        <v>48</v>
      </c>
      <c r="U232" s="90" t="s">
        <v>74</v>
      </c>
      <c r="V232" s="472" t="str">
        <f t="shared" si="150"/>
        <v>16,81%</v>
      </c>
      <c r="W232" s="125">
        <f t="shared" si="167"/>
        <v>4</v>
      </c>
      <c r="X232" s="89">
        <f t="shared" si="173"/>
        <v>32</v>
      </c>
      <c r="Y232" s="90" t="s">
        <v>60</v>
      </c>
      <c r="Z232" s="467" t="str">
        <f t="shared" si="151"/>
        <v>33,09%</v>
      </c>
      <c r="AA232" s="88">
        <f t="shared" si="167"/>
        <v>4</v>
      </c>
      <c r="AB232" s="91">
        <f t="shared" si="174"/>
        <v>32</v>
      </c>
      <c r="AC232" s="93" t="s">
        <v>60</v>
      </c>
      <c r="AD232" s="347" t="str">
        <f t="shared" si="152"/>
        <v>25,02%</v>
      </c>
      <c r="AE232" s="125">
        <f t="shared" si="167"/>
        <v>5</v>
      </c>
      <c r="AF232" s="91">
        <f t="shared" si="175"/>
        <v>40</v>
      </c>
      <c r="AG232" s="90" t="s">
        <v>21</v>
      </c>
      <c r="AH232" s="467" t="str">
        <f t="shared" si="153"/>
        <v>20,51%</v>
      </c>
      <c r="AI232" s="88">
        <f t="shared" si="167"/>
        <v>6</v>
      </c>
      <c r="AJ232" s="91">
        <f t="shared" si="176"/>
        <v>48</v>
      </c>
      <c r="AK232" s="90" t="s">
        <v>74</v>
      </c>
      <c r="AL232" s="472" t="str">
        <f t="shared" si="154"/>
        <v>16,81%</v>
      </c>
    </row>
    <row r="233" spans="1:38" s="14" customFormat="1" ht="30">
      <c r="A233" s="23" t="s">
        <v>489</v>
      </c>
      <c r="B233" s="9" t="s">
        <v>14</v>
      </c>
      <c r="C233" s="9">
        <v>5</v>
      </c>
      <c r="D233" s="9">
        <v>359</v>
      </c>
      <c r="E233" s="27">
        <f t="shared" si="177"/>
        <v>71.8</v>
      </c>
      <c r="F233" s="50">
        <v>35.9</v>
      </c>
      <c r="G233" s="100">
        <f t="shared" si="146"/>
        <v>7</v>
      </c>
      <c r="H233" s="106">
        <f t="shared" si="155"/>
        <v>35</v>
      </c>
      <c r="I233" s="102" t="s">
        <v>17</v>
      </c>
      <c r="J233" s="343" t="str">
        <f t="shared" si="147"/>
        <v>16,54%</v>
      </c>
      <c r="K233" s="100">
        <f t="shared" si="146"/>
        <v>8</v>
      </c>
      <c r="L233" s="103">
        <f t="shared" si="134"/>
        <v>40</v>
      </c>
      <c r="M233" s="102" t="s">
        <v>21</v>
      </c>
      <c r="N233" s="343" t="str">
        <f t="shared" si="148"/>
        <v>12,51%</v>
      </c>
      <c r="O233" s="100">
        <f t="shared" si="146"/>
        <v>10</v>
      </c>
      <c r="P233" s="103">
        <f t="shared" si="135"/>
        <v>50</v>
      </c>
      <c r="Q233" s="102" t="s">
        <v>44</v>
      </c>
      <c r="R233" s="468" t="str">
        <f t="shared" si="149"/>
        <v>10,26%</v>
      </c>
      <c r="S233" s="100">
        <f t="shared" si="146"/>
        <v>12</v>
      </c>
      <c r="T233" s="103">
        <f t="shared" si="156"/>
        <v>60</v>
      </c>
      <c r="U233" s="102" t="s">
        <v>45</v>
      </c>
      <c r="V233" s="473" t="str">
        <f t="shared" si="150"/>
        <v>8,41%</v>
      </c>
      <c r="W233" s="123">
        <f t="shared" si="167"/>
        <v>7</v>
      </c>
      <c r="X233" s="106">
        <f t="shared" si="173"/>
        <v>35</v>
      </c>
      <c r="Y233" s="102" t="s">
        <v>17</v>
      </c>
      <c r="Z233" s="468" t="str">
        <f t="shared" si="151"/>
        <v>16,54%</v>
      </c>
      <c r="AA233" s="100">
        <f t="shared" si="167"/>
        <v>8</v>
      </c>
      <c r="AB233" s="103">
        <f t="shared" si="174"/>
        <v>40</v>
      </c>
      <c r="AC233" s="102" t="s">
        <v>21</v>
      </c>
      <c r="AD233" s="343" t="str">
        <f t="shared" si="152"/>
        <v>12,51%</v>
      </c>
      <c r="AE233" s="123">
        <f t="shared" si="167"/>
        <v>10</v>
      </c>
      <c r="AF233" s="103">
        <f t="shared" si="175"/>
        <v>50</v>
      </c>
      <c r="AG233" s="102" t="s">
        <v>44</v>
      </c>
      <c r="AH233" s="468" t="str">
        <f t="shared" si="153"/>
        <v>10,26%</v>
      </c>
      <c r="AI233" s="100">
        <f t="shared" si="167"/>
        <v>12</v>
      </c>
      <c r="AJ233" s="103">
        <f t="shared" si="176"/>
        <v>60</v>
      </c>
      <c r="AK233" s="102" t="s">
        <v>45</v>
      </c>
      <c r="AL233" s="473" t="str">
        <f t="shared" si="154"/>
        <v>8,41%</v>
      </c>
    </row>
    <row r="234" spans="1:38" s="116" customFormat="1" ht="30">
      <c r="A234" s="127" t="s">
        <v>490</v>
      </c>
      <c r="B234" s="110"/>
      <c r="C234" s="110"/>
      <c r="D234" s="110"/>
      <c r="E234" s="111"/>
      <c r="F234" s="388"/>
      <c r="G234" s="112"/>
      <c r="H234" s="113"/>
      <c r="I234" s="114"/>
      <c r="J234" s="345"/>
      <c r="K234" s="112"/>
      <c r="L234" s="115"/>
      <c r="M234" s="114"/>
      <c r="N234" s="345"/>
      <c r="O234" s="112"/>
      <c r="P234" s="115"/>
      <c r="Q234" s="114"/>
      <c r="R234" s="466"/>
      <c r="S234" s="112"/>
      <c r="T234" s="115"/>
      <c r="U234" s="114"/>
      <c r="V234" s="474"/>
      <c r="W234" s="121"/>
      <c r="X234" s="113"/>
      <c r="Y234" s="114"/>
      <c r="Z234" s="466"/>
      <c r="AA234" s="112"/>
      <c r="AB234" s="115"/>
      <c r="AC234" s="114"/>
      <c r="AD234" s="345"/>
      <c r="AE234" s="121"/>
      <c r="AF234" s="115"/>
      <c r="AG234" s="114"/>
      <c r="AH234" s="466"/>
      <c r="AI234" s="112"/>
      <c r="AJ234" s="115"/>
      <c r="AK234" s="114"/>
      <c r="AL234" s="474"/>
    </row>
    <row r="235" spans="1:38" s="116" customFormat="1">
      <c r="A235" s="267" t="s">
        <v>491</v>
      </c>
      <c r="B235" s="110" t="s">
        <v>59</v>
      </c>
      <c r="C235" s="110">
        <f>20/60</f>
        <v>0.33333333333333331</v>
      </c>
      <c r="D235" s="110">
        <v>23</v>
      </c>
      <c r="E235" s="111">
        <f>D235/C235</f>
        <v>69</v>
      </c>
      <c r="F235" s="388"/>
      <c r="G235" s="112">
        <f t="shared" si="146"/>
        <v>95</v>
      </c>
      <c r="H235" s="113">
        <f t="shared" si="155"/>
        <v>31.666666666666664</v>
      </c>
      <c r="I235" s="114" t="s">
        <v>363</v>
      </c>
      <c r="J235" s="345" t="str">
        <f t="shared" si="147"/>
        <v>1,06%</v>
      </c>
      <c r="K235" s="112">
        <f t="shared" si="146"/>
        <v>125</v>
      </c>
      <c r="L235" s="115">
        <f t="shared" si="134"/>
        <v>41.666666666666664</v>
      </c>
      <c r="M235" s="114" t="s">
        <v>71</v>
      </c>
      <c r="N235" s="345" t="str">
        <f t="shared" si="148"/>
        <v>0,80%</v>
      </c>
      <c r="O235" s="112">
        <f t="shared" si="146"/>
        <v>153</v>
      </c>
      <c r="P235" s="115">
        <f t="shared" si="135"/>
        <v>51</v>
      </c>
      <c r="Q235" s="114" t="s">
        <v>452</v>
      </c>
      <c r="R235" s="466" t="str">
        <f t="shared" si="149"/>
        <v>0,66%</v>
      </c>
      <c r="S235" s="112">
        <f t="shared" si="146"/>
        <v>186</v>
      </c>
      <c r="T235" s="115">
        <f t="shared" si="156"/>
        <v>62</v>
      </c>
      <c r="U235" s="114" t="s">
        <v>453</v>
      </c>
      <c r="V235" s="474" t="str">
        <f t="shared" si="150"/>
        <v>0,54%</v>
      </c>
      <c r="W235" s="121">
        <f t="shared" si="167"/>
        <v>95</v>
      </c>
      <c r="X235" s="113">
        <f t="shared" ref="X235:X236" si="178">ROUNDUP(W235,0)*$C235</f>
        <v>31.666666666666664</v>
      </c>
      <c r="Y235" s="114" t="s">
        <v>363</v>
      </c>
      <c r="Z235" s="466" t="str">
        <f t="shared" si="151"/>
        <v>1,06%</v>
      </c>
      <c r="AA235" s="112">
        <f t="shared" si="167"/>
        <v>125</v>
      </c>
      <c r="AB235" s="115">
        <f t="shared" ref="AB235:AB236" si="179">ROUNDUP(AA235,0)*$C235</f>
        <v>41.666666666666664</v>
      </c>
      <c r="AC235" s="114" t="s">
        <v>71</v>
      </c>
      <c r="AD235" s="345" t="str">
        <f t="shared" si="152"/>
        <v>0,80%</v>
      </c>
      <c r="AE235" s="121">
        <f t="shared" si="167"/>
        <v>153</v>
      </c>
      <c r="AF235" s="115">
        <f t="shared" ref="AF235:AF236" si="180">ROUNDUP(AE235,0)*$C235</f>
        <v>51</v>
      </c>
      <c r="AG235" s="114" t="s">
        <v>452</v>
      </c>
      <c r="AH235" s="466" t="str">
        <f t="shared" si="153"/>
        <v>0,66%</v>
      </c>
      <c r="AI235" s="112">
        <f t="shared" si="167"/>
        <v>186</v>
      </c>
      <c r="AJ235" s="115">
        <f t="shared" ref="AJ235:AJ236" si="181">ROUNDUP(AI235,0)*$C235</f>
        <v>62</v>
      </c>
      <c r="AK235" s="114" t="s">
        <v>453</v>
      </c>
      <c r="AL235" s="474" t="str">
        <f t="shared" si="154"/>
        <v>0,54%</v>
      </c>
    </row>
    <row r="236" spans="1:38" s="116" customFormat="1">
      <c r="A236" s="267" t="s">
        <v>492</v>
      </c>
      <c r="B236" s="110" t="s">
        <v>59</v>
      </c>
      <c r="C236" s="110">
        <f>20/60</f>
        <v>0.33333333333333331</v>
      </c>
      <c r="D236" s="110">
        <v>23</v>
      </c>
      <c r="E236" s="111">
        <f>D236/C236</f>
        <v>69</v>
      </c>
      <c r="F236" s="388"/>
      <c r="G236" s="112">
        <f t="shared" si="146"/>
        <v>95</v>
      </c>
      <c r="H236" s="113">
        <f t="shared" si="155"/>
        <v>31.666666666666664</v>
      </c>
      <c r="I236" s="114" t="s">
        <v>363</v>
      </c>
      <c r="J236" s="345" t="str">
        <f t="shared" si="147"/>
        <v>1,06%</v>
      </c>
      <c r="K236" s="112">
        <f t="shared" si="146"/>
        <v>125</v>
      </c>
      <c r="L236" s="115">
        <f t="shared" si="134"/>
        <v>41.666666666666664</v>
      </c>
      <c r="M236" s="114" t="s">
        <v>71</v>
      </c>
      <c r="N236" s="345" t="str">
        <f t="shared" si="148"/>
        <v>0,80%</v>
      </c>
      <c r="O236" s="112">
        <f t="shared" si="146"/>
        <v>153</v>
      </c>
      <c r="P236" s="115">
        <f t="shared" si="135"/>
        <v>51</v>
      </c>
      <c r="Q236" s="114" t="s">
        <v>452</v>
      </c>
      <c r="R236" s="466" t="str">
        <f t="shared" si="149"/>
        <v>0,66%</v>
      </c>
      <c r="S236" s="112">
        <f t="shared" si="146"/>
        <v>186</v>
      </c>
      <c r="T236" s="115">
        <f t="shared" si="156"/>
        <v>62</v>
      </c>
      <c r="U236" s="114" t="s">
        <v>453</v>
      </c>
      <c r="V236" s="474" t="str">
        <f t="shared" si="150"/>
        <v>0,54%</v>
      </c>
      <c r="W236" s="121">
        <f t="shared" si="167"/>
        <v>95</v>
      </c>
      <c r="X236" s="113">
        <f t="shared" si="178"/>
        <v>31.666666666666664</v>
      </c>
      <c r="Y236" s="114" t="s">
        <v>363</v>
      </c>
      <c r="Z236" s="466" t="str">
        <f t="shared" si="151"/>
        <v>1,06%</v>
      </c>
      <c r="AA236" s="112">
        <f t="shared" si="167"/>
        <v>125</v>
      </c>
      <c r="AB236" s="115">
        <f t="shared" si="179"/>
        <v>41.666666666666664</v>
      </c>
      <c r="AC236" s="114" t="s">
        <v>71</v>
      </c>
      <c r="AD236" s="345" t="str">
        <f t="shared" si="152"/>
        <v>0,80%</v>
      </c>
      <c r="AE236" s="121">
        <f t="shared" si="167"/>
        <v>153</v>
      </c>
      <c r="AF236" s="115">
        <f t="shared" si="180"/>
        <v>51</v>
      </c>
      <c r="AG236" s="114" t="s">
        <v>452</v>
      </c>
      <c r="AH236" s="466" t="str">
        <f t="shared" si="153"/>
        <v>0,66%</v>
      </c>
      <c r="AI236" s="112">
        <f t="shared" si="167"/>
        <v>186</v>
      </c>
      <c r="AJ236" s="115">
        <f t="shared" si="181"/>
        <v>62</v>
      </c>
      <c r="AK236" s="114" t="s">
        <v>453</v>
      </c>
      <c r="AL236" s="474" t="str">
        <f t="shared" si="154"/>
        <v>0,54%</v>
      </c>
    </row>
    <row r="237" spans="1:38" s="116" customFormat="1">
      <c r="A237" s="127" t="s">
        <v>493</v>
      </c>
      <c r="B237" s="110"/>
      <c r="C237" s="110"/>
      <c r="D237" s="110"/>
      <c r="E237" s="111"/>
      <c r="F237" s="388"/>
      <c r="G237" s="112"/>
      <c r="H237" s="113"/>
      <c r="I237" s="114"/>
      <c r="J237" s="345"/>
      <c r="K237" s="112"/>
      <c r="L237" s="115"/>
      <c r="M237" s="114"/>
      <c r="N237" s="345"/>
      <c r="O237" s="112"/>
      <c r="P237" s="115"/>
      <c r="Q237" s="114"/>
      <c r="R237" s="466"/>
      <c r="S237" s="112"/>
      <c r="T237" s="115"/>
      <c r="U237" s="114"/>
      <c r="V237" s="474"/>
      <c r="W237" s="121"/>
      <c r="X237" s="113"/>
      <c r="Y237" s="114"/>
      <c r="Z237" s="466"/>
      <c r="AA237" s="112"/>
      <c r="AB237" s="115"/>
      <c r="AC237" s="114"/>
      <c r="AD237" s="345"/>
      <c r="AE237" s="121"/>
      <c r="AF237" s="115"/>
      <c r="AG237" s="114"/>
      <c r="AH237" s="466"/>
      <c r="AI237" s="112"/>
      <c r="AJ237" s="115"/>
      <c r="AK237" s="114"/>
      <c r="AL237" s="474"/>
    </row>
    <row r="238" spans="1:38" s="14" customFormat="1">
      <c r="A238" s="259" t="s">
        <v>494</v>
      </c>
      <c r="B238" s="9" t="s">
        <v>384</v>
      </c>
      <c r="C238" s="9">
        <f>1/60</f>
        <v>1.6666666666666666E-2</v>
      </c>
      <c r="D238" s="9">
        <v>1</v>
      </c>
      <c r="E238" s="108">
        <f>D238/C238</f>
        <v>60</v>
      </c>
      <c r="F238" s="50">
        <v>30</v>
      </c>
      <c r="G238" s="100">
        <f t="shared" ref="G238:AI240" si="182">ROUNDUP(G$190/$D238,0)</f>
        <v>2170</v>
      </c>
      <c r="H238" s="106">
        <f t="shared" si="155"/>
        <v>36.166666666666664</v>
      </c>
      <c r="I238" s="102" t="s">
        <v>39</v>
      </c>
      <c r="J238" s="343" t="str">
        <f t="shared" si="147"/>
        <v>0,05%</v>
      </c>
      <c r="K238" s="100">
        <f t="shared" si="182"/>
        <v>2870</v>
      </c>
      <c r="L238" s="103">
        <f t="shared" si="134"/>
        <v>47.833333333333336</v>
      </c>
      <c r="M238" s="102" t="s">
        <v>40</v>
      </c>
      <c r="N238" s="343" t="str">
        <f t="shared" si="148"/>
        <v>0,03%</v>
      </c>
      <c r="O238" s="100">
        <f t="shared" si="182"/>
        <v>3500</v>
      </c>
      <c r="P238" s="103">
        <f t="shared" si="135"/>
        <v>58.333333333333336</v>
      </c>
      <c r="Q238" s="102" t="s">
        <v>41</v>
      </c>
      <c r="R238" s="468" t="str">
        <f t="shared" si="149"/>
        <v>0,03%</v>
      </c>
      <c r="S238" s="100">
        <f t="shared" si="182"/>
        <v>4270</v>
      </c>
      <c r="T238" s="103">
        <f t="shared" si="156"/>
        <v>71.166666666666671</v>
      </c>
      <c r="U238" s="102" t="s">
        <v>42</v>
      </c>
      <c r="V238" s="473" t="str">
        <f t="shared" si="150"/>
        <v>0,02%</v>
      </c>
      <c r="W238" s="123">
        <f t="shared" si="182"/>
        <v>2170</v>
      </c>
      <c r="X238" s="106">
        <f t="shared" ref="X238:X240" si="183">ROUNDUP(W238,0)*$C238</f>
        <v>36.166666666666664</v>
      </c>
      <c r="Y238" s="102" t="s">
        <v>39</v>
      </c>
      <c r="Z238" s="468" t="str">
        <f t="shared" si="151"/>
        <v>0,05%</v>
      </c>
      <c r="AA238" s="100">
        <f t="shared" si="182"/>
        <v>2870</v>
      </c>
      <c r="AB238" s="103">
        <f t="shared" ref="AB238:AB240" si="184">ROUNDUP(AA238,0)*$C238</f>
        <v>47.833333333333336</v>
      </c>
      <c r="AC238" s="102" t="s">
        <v>40</v>
      </c>
      <c r="AD238" s="343" t="str">
        <f t="shared" si="152"/>
        <v>0,03%</v>
      </c>
      <c r="AE238" s="123">
        <f t="shared" si="182"/>
        <v>3500</v>
      </c>
      <c r="AF238" s="103">
        <f t="shared" ref="AF238:AF240" si="185">ROUNDUP(AE238,0)*$C238</f>
        <v>58.333333333333336</v>
      </c>
      <c r="AG238" s="102" t="s">
        <v>41</v>
      </c>
      <c r="AH238" s="468" t="str">
        <f t="shared" si="153"/>
        <v>0,03%</v>
      </c>
      <c r="AI238" s="100">
        <f t="shared" si="182"/>
        <v>4270</v>
      </c>
      <c r="AJ238" s="103">
        <f t="shared" ref="AJ238:AJ240" si="186">ROUNDUP(AI238,0)*$C238</f>
        <v>71.166666666666671</v>
      </c>
      <c r="AK238" s="102" t="s">
        <v>42</v>
      </c>
      <c r="AL238" s="473" t="str">
        <f t="shared" si="154"/>
        <v>0,02%</v>
      </c>
    </row>
    <row r="239" spans="1:38" s="14" customFormat="1">
      <c r="A239" s="259" t="s">
        <v>495</v>
      </c>
      <c r="B239" s="9" t="s">
        <v>38</v>
      </c>
      <c r="C239" s="28">
        <f>5/60</f>
        <v>8.3333333333333329E-2</v>
      </c>
      <c r="D239" s="9">
        <v>5</v>
      </c>
      <c r="E239" s="108">
        <f t="shared" ref="E239:E240" si="187">D239/C239</f>
        <v>60</v>
      </c>
      <c r="F239" s="50">
        <v>30</v>
      </c>
      <c r="G239" s="100">
        <f t="shared" si="182"/>
        <v>434</v>
      </c>
      <c r="H239" s="106">
        <f t="shared" si="155"/>
        <v>36.166666666666664</v>
      </c>
      <c r="I239" s="102" t="s">
        <v>39</v>
      </c>
      <c r="J239" s="343" t="str">
        <f t="shared" si="147"/>
        <v>0,23%</v>
      </c>
      <c r="K239" s="100">
        <f t="shared" si="182"/>
        <v>574</v>
      </c>
      <c r="L239" s="103">
        <f t="shared" si="134"/>
        <v>47.833333333333329</v>
      </c>
      <c r="M239" s="102" t="s">
        <v>40</v>
      </c>
      <c r="N239" s="343" t="str">
        <f t="shared" si="148"/>
        <v>0,17%</v>
      </c>
      <c r="O239" s="100">
        <f t="shared" si="182"/>
        <v>700</v>
      </c>
      <c r="P239" s="103">
        <f t="shared" si="135"/>
        <v>58.333333333333329</v>
      </c>
      <c r="Q239" s="102" t="s">
        <v>41</v>
      </c>
      <c r="R239" s="468" t="str">
        <f t="shared" si="149"/>
        <v>0,14%</v>
      </c>
      <c r="S239" s="100">
        <f t="shared" si="182"/>
        <v>854</v>
      </c>
      <c r="T239" s="103">
        <f t="shared" si="156"/>
        <v>71.166666666666657</v>
      </c>
      <c r="U239" s="102" t="s">
        <v>42</v>
      </c>
      <c r="V239" s="473" t="str">
        <f t="shared" si="150"/>
        <v>0,12%</v>
      </c>
      <c r="W239" s="123">
        <f t="shared" si="182"/>
        <v>434</v>
      </c>
      <c r="X239" s="106">
        <f t="shared" si="183"/>
        <v>36.166666666666664</v>
      </c>
      <c r="Y239" s="102" t="s">
        <v>39</v>
      </c>
      <c r="Z239" s="468" t="str">
        <f t="shared" si="151"/>
        <v>0,23%</v>
      </c>
      <c r="AA239" s="100">
        <f t="shared" si="182"/>
        <v>574</v>
      </c>
      <c r="AB239" s="103">
        <f t="shared" si="184"/>
        <v>47.833333333333329</v>
      </c>
      <c r="AC239" s="102" t="s">
        <v>40</v>
      </c>
      <c r="AD239" s="343" t="str">
        <f t="shared" si="152"/>
        <v>0,17%</v>
      </c>
      <c r="AE239" s="123">
        <f t="shared" si="182"/>
        <v>700</v>
      </c>
      <c r="AF239" s="103">
        <f t="shared" si="185"/>
        <v>58.333333333333329</v>
      </c>
      <c r="AG239" s="102" t="s">
        <v>41</v>
      </c>
      <c r="AH239" s="468" t="str">
        <f t="shared" si="153"/>
        <v>0,14%</v>
      </c>
      <c r="AI239" s="100">
        <f t="shared" si="182"/>
        <v>854</v>
      </c>
      <c r="AJ239" s="103">
        <f t="shared" si="186"/>
        <v>71.166666666666657</v>
      </c>
      <c r="AK239" s="102" t="s">
        <v>42</v>
      </c>
      <c r="AL239" s="473" t="str">
        <f t="shared" si="154"/>
        <v>0,12%</v>
      </c>
    </row>
    <row r="240" spans="1:38" s="14" customFormat="1" ht="15.75" thickBot="1">
      <c r="A240" s="275" t="s">
        <v>385</v>
      </c>
      <c r="B240" s="51" t="s">
        <v>14</v>
      </c>
      <c r="C240" s="51">
        <v>5</v>
      </c>
      <c r="D240" s="51">
        <v>359</v>
      </c>
      <c r="E240" s="55">
        <f t="shared" si="187"/>
        <v>71.8</v>
      </c>
      <c r="F240" s="157">
        <v>35.9</v>
      </c>
      <c r="G240" s="117">
        <f t="shared" si="182"/>
        <v>7</v>
      </c>
      <c r="H240" s="118">
        <f t="shared" si="155"/>
        <v>35</v>
      </c>
      <c r="I240" s="119" t="s">
        <v>17</v>
      </c>
      <c r="J240" s="343" t="str">
        <f t="shared" si="147"/>
        <v>16,54%</v>
      </c>
      <c r="K240" s="117">
        <f t="shared" si="182"/>
        <v>8</v>
      </c>
      <c r="L240" s="120">
        <f t="shared" ref="L240" si="188">ROUNDUP(K240,0)*$C240</f>
        <v>40</v>
      </c>
      <c r="M240" s="119" t="s">
        <v>21</v>
      </c>
      <c r="N240" s="505" t="str">
        <f t="shared" si="148"/>
        <v>12,51%</v>
      </c>
      <c r="O240" s="117">
        <f t="shared" si="182"/>
        <v>10</v>
      </c>
      <c r="P240" s="120">
        <f t="shared" ref="P240" si="189">ROUNDUP(O240,0)*$C240</f>
        <v>50</v>
      </c>
      <c r="Q240" s="119" t="s">
        <v>44</v>
      </c>
      <c r="R240" s="528" t="str">
        <f t="shared" si="149"/>
        <v>10,26%</v>
      </c>
      <c r="S240" s="117">
        <f t="shared" si="182"/>
        <v>12</v>
      </c>
      <c r="T240" s="120">
        <f t="shared" si="156"/>
        <v>60</v>
      </c>
      <c r="U240" s="119" t="s">
        <v>45</v>
      </c>
      <c r="V240" s="504" t="str">
        <f t="shared" si="150"/>
        <v>8,41%</v>
      </c>
      <c r="W240" s="297">
        <f t="shared" si="182"/>
        <v>7</v>
      </c>
      <c r="X240" s="118">
        <f t="shared" si="183"/>
        <v>35</v>
      </c>
      <c r="Y240" s="119" t="s">
        <v>17</v>
      </c>
      <c r="Z240" s="468" t="str">
        <f t="shared" si="151"/>
        <v>16,54%</v>
      </c>
      <c r="AA240" s="117">
        <f t="shared" si="182"/>
        <v>8</v>
      </c>
      <c r="AB240" s="120">
        <f t="shared" si="184"/>
        <v>40</v>
      </c>
      <c r="AC240" s="119" t="s">
        <v>21</v>
      </c>
      <c r="AD240" s="505" t="str">
        <f t="shared" si="152"/>
        <v>12,51%</v>
      </c>
      <c r="AE240" s="297">
        <f t="shared" si="182"/>
        <v>10</v>
      </c>
      <c r="AF240" s="120">
        <f t="shared" si="185"/>
        <v>50</v>
      </c>
      <c r="AG240" s="119" t="s">
        <v>44</v>
      </c>
      <c r="AH240" s="468" t="str">
        <f t="shared" si="153"/>
        <v>10,26%</v>
      </c>
      <c r="AI240" s="117">
        <f t="shared" si="182"/>
        <v>12</v>
      </c>
      <c r="AJ240" s="120">
        <f t="shared" si="186"/>
        <v>60</v>
      </c>
      <c r="AK240" s="119" t="s">
        <v>45</v>
      </c>
      <c r="AL240" s="504" t="str">
        <f t="shared" si="154"/>
        <v>8,41%</v>
      </c>
    </row>
    <row r="241" spans="1:40" ht="15.75" thickBot="1">
      <c r="A241" s="511"/>
      <c r="B241" s="512"/>
      <c r="C241" s="512"/>
      <c r="D241" s="512"/>
      <c r="E241" s="512"/>
      <c r="F241" s="512"/>
      <c r="G241" s="512"/>
      <c r="H241" s="512"/>
      <c r="I241" s="512"/>
      <c r="J241" s="512"/>
      <c r="K241" s="512"/>
      <c r="L241" s="512"/>
      <c r="M241" s="512"/>
      <c r="N241" s="512"/>
      <c r="O241" s="512"/>
      <c r="P241" s="512"/>
      <c r="Q241" s="512"/>
      <c r="R241" s="512"/>
      <c r="S241" s="513"/>
      <c r="T241" s="513"/>
      <c r="U241" s="513"/>
      <c r="V241" s="513"/>
      <c r="W241" s="512"/>
      <c r="X241" s="512"/>
      <c r="Y241" s="512"/>
      <c r="Z241" s="512"/>
      <c r="AA241" s="512"/>
      <c r="AB241" s="512"/>
      <c r="AC241" s="512"/>
      <c r="AD241" s="512"/>
      <c r="AE241" s="512"/>
      <c r="AF241" s="512"/>
      <c r="AG241" s="512"/>
      <c r="AH241" s="512"/>
      <c r="AI241" s="512"/>
      <c r="AJ241" s="512"/>
      <c r="AK241" s="512"/>
      <c r="AL241" s="520"/>
    </row>
    <row r="242" spans="1:40" ht="34.5" thickBot="1">
      <c r="A242" s="374" t="s">
        <v>496</v>
      </c>
      <c r="B242" s="375"/>
      <c r="C242" s="375"/>
      <c r="D242" s="375"/>
      <c r="E242" s="375"/>
      <c r="F242" s="375"/>
      <c r="G242" s="375"/>
      <c r="H242" s="375"/>
      <c r="I242" s="375"/>
      <c r="J242" s="375"/>
      <c r="K242" s="375"/>
      <c r="L242" s="375"/>
      <c r="M242" s="375"/>
      <c r="N242" s="375"/>
      <c r="O242" s="375"/>
      <c r="P242" s="375"/>
      <c r="Q242" s="375"/>
      <c r="R242" s="375"/>
      <c r="S242" s="496"/>
      <c r="T242" s="496"/>
      <c r="U242" s="496"/>
      <c r="V242" s="496"/>
      <c r="W242" s="375"/>
      <c r="X242" s="375"/>
      <c r="Y242" s="375"/>
      <c r="Z242" s="375"/>
      <c r="AA242" s="375"/>
      <c r="AB242" s="375"/>
      <c r="AC242" s="375"/>
      <c r="AD242" s="375"/>
      <c r="AE242" s="375"/>
      <c r="AF242" s="375"/>
      <c r="AG242" s="375"/>
      <c r="AH242" s="375"/>
      <c r="AI242" s="375"/>
      <c r="AJ242" s="375"/>
      <c r="AK242" s="375"/>
      <c r="AL242" s="376"/>
    </row>
    <row r="243" spans="1:40" s="71" customFormat="1" ht="15.75" thickBot="1">
      <c r="A243" s="521" t="s">
        <v>10</v>
      </c>
      <c r="B243" s="522"/>
      <c r="C243" s="522"/>
      <c r="D243" s="522"/>
      <c r="E243" s="522"/>
      <c r="F243" s="523"/>
      <c r="G243" s="524">
        <v>1550</v>
      </c>
      <c r="H243" s="525"/>
      <c r="I243" s="525"/>
      <c r="J243" s="526"/>
      <c r="K243" s="451">
        <v>2050</v>
      </c>
      <c r="L243" s="423"/>
      <c r="M243" s="423"/>
      <c r="N243" s="427"/>
      <c r="O243" s="451">
        <v>2500</v>
      </c>
      <c r="P243" s="423"/>
      <c r="Q243" s="423"/>
      <c r="R243" s="427"/>
      <c r="S243" s="451">
        <v>3050</v>
      </c>
      <c r="T243" s="423"/>
      <c r="U243" s="423"/>
      <c r="V243" s="427"/>
      <c r="W243" s="401"/>
      <c r="X243" s="401"/>
      <c r="Y243" s="401"/>
      <c r="Z243" s="401"/>
      <c r="AA243" s="401"/>
      <c r="AB243" s="401"/>
      <c r="AC243" s="401"/>
      <c r="AD243" s="401"/>
      <c r="AE243" s="401"/>
      <c r="AF243" s="401"/>
      <c r="AG243" s="401"/>
      <c r="AH243" s="401"/>
      <c r="AI243" s="401"/>
      <c r="AJ243" s="401"/>
      <c r="AK243" s="401"/>
      <c r="AL243" s="402"/>
    </row>
    <row r="244" spans="1:40" s="14" customFormat="1">
      <c r="A244" s="25" t="s">
        <v>497</v>
      </c>
      <c r="B244" s="10" t="s">
        <v>79</v>
      </c>
      <c r="C244" s="10">
        <v>4</v>
      </c>
      <c r="D244" s="10">
        <v>287</v>
      </c>
      <c r="E244" s="29">
        <f>D244/C244</f>
        <v>71.75</v>
      </c>
      <c r="F244" s="52">
        <v>35.75</v>
      </c>
      <c r="G244" s="82">
        <f>ROUNDUP(G$243/$D244,0)</f>
        <v>6</v>
      </c>
      <c r="H244" s="83">
        <f t="shared" ref="H244:H307" si="190">ROUNDUP(G244,0)*$C244</f>
        <v>24</v>
      </c>
      <c r="I244" s="160" t="s">
        <v>248</v>
      </c>
      <c r="J244" s="343" t="str">
        <f>TEXT(D244/$G$243,"0,00%")</f>
        <v>18,52%</v>
      </c>
      <c r="K244" s="327">
        <f t="shared" ref="K244:S259" si="191">ROUNDUP(K$243/$D244,0)</f>
        <v>8</v>
      </c>
      <c r="L244" s="85">
        <f t="shared" ref="L244:L307" si="192">ROUNDUP(K244,0)*$C244</f>
        <v>32</v>
      </c>
      <c r="M244" s="160" t="s">
        <v>60</v>
      </c>
      <c r="N244" s="343" t="str">
        <f>TEXT(D244/$K$243,"0,00%")</f>
        <v>14,00%</v>
      </c>
      <c r="O244" s="84">
        <f t="shared" si="191"/>
        <v>9</v>
      </c>
      <c r="P244" s="85">
        <f t="shared" ref="P244:P307" si="193">ROUNDUP(O244,0)*$C244</f>
        <v>36</v>
      </c>
      <c r="Q244" s="84" t="s">
        <v>48</v>
      </c>
      <c r="R244" s="468" t="str">
        <f>TEXT(D244/$O$243,"0,00%")</f>
        <v>11,48%</v>
      </c>
      <c r="S244" s="82">
        <f t="shared" si="191"/>
        <v>11</v>
      </c>
      <c r="T244" s="85">
        <f t="shared" ref="T244:T307" si="194">ROUNDUP(S244,0)*$C244</f>
        <v>44</v>
      </c>
      <c r="U244" s="84" t="s">
        <v>290</v>
      </c>
      <c r="V244" s="343" t="str">
        <f>TEXT(D244/$S$243,"0,00%")</f>
        <v>9,41%</v>
      </c>
      <c r="W244" s="404"/>
      <c r="X244" s="404"/>
      <c r="Y244" s="404"/>
      <c r="Z244" s="404"/>
      <c r="AA244" s="404"/>
      <c r="AB244" s="404"/>
      <c r="AC244" s="404"/>
      <c r="AD244" s="404"/>
      <c r="AE244" s="404"/>
      <c r="AF244" s="404"/>
      <c r="AG244" s="404"/>
      <c r="AH244" s="404"/>
      <c r="AI244" s="404"/>
      <c r="AJ244" s="404"/>
      <c r="AK244" s="404"/>
      <c r="AL244" s="405"/>
    </row>
    <row r="245" spans="1:40" s="13" customFormat="1">
      <c r="A245" s="24" t="s">
        <v>498</v>
      </c>
      <c r="B245" s="17"/>
      <c r="C245" s="17"/>
      <c r="D245" s="17"/>
      <c r="E245" s="33"/>
      <c r="F245" s="384"/>
      <c r="G245" s="56"/>
      <c r="H245" s="58"/>
      <c r="I245" s="59"/>
      <c r="J245" s="345"/>
      <c r="K245" s="77"/>
      <c r="L245" s="31"/>
      <c r="M245" s="59"/>
      <c r="N245" s="345"/>
      <c r="O245" s="59"/>
      <c r="P245" s="31"/>
      <c r="Q245" s="59"/>
      <c r="R245" s="466"/>
      <c r="S245" s="56"/>
      <c r="T245" s="31"/>
      <c r="U245" s="59"/>
      <c r="V245" s="474"/>
      <c r="W245" s="404"/>
      <c r="X245" s="404"/>
      <c r="Y245" s="404"/>
      <c r="Z245" s="404"/>
      <c r="AA245" s="404"/>
      <c r="AB245" s="404"/>
      <c r="AC245" s="404"/>
      <c r="AD245" s="404"/>
      <c r="AE245" s="404"/>
      <c r="AF245" s="404"/>
      <c r="AG245" s="404"/>
      <c r="AH245" s="404"/>
      <c r="AI245" s="404"/>
      <c r="AJ245" s="404"/>
      <c r="AK245" s="404"/>
      <c r="AL245" s="405"/>
    </row>
    <row r="246" spans="1:40" s="13" customFormat="1">
      <c r="A246" s="261" t="s">
        <v>499</v>
      </c>
      <c r="B246" s="17" t="s">
        <v>232</v>
      </c>
      <c r="C246" s="17">
        <f>(2/60)+(24/60/60)</f>
        <v>0.04</v>
      </c>
      <c r="D246" s="17">
        <v>3</v>
      </c>
      <c r="E246" s="33">
        <f>D246/C246</f>
        <v>75</v>
      </c>
      <c r="F246" s="384"/>
      <c r="G246" s="56">
        <f t="shared" ref="G246:G259" si="195">ROUNDUP(G$243/$D246,0)</f>
        <v>517</v>
      </c>
      <c r="H246" s="58">
        <f t="shared" si="190"/>
        <v>20.68</v>
      </c>
      <c r="I246" s="59" t="s">
        <v>233</v>
      </c>
      <c r="J246" s="345" t="str">
        <f t="shared" ref="J246:J259" si="196">TEXT(D246/$G$243,"0,00%")</f>
        <v>0,19%</v>
      </c>
      <c r="K246" s="77">
        <f t="shared" si="191"/>
        <v>684</v>
      </c>
      <c r="L246" s="31">
        <f t="shared" si="192"/>
        <v>27.36</v>
      </c>
      <c r="M246" s="59" t="s">
        <v>234</v>
      </c>
      <c r="N246" s="345" t="str">
        <f t="shared" ref="N245:N259" si="197">TEXT(D246/$K$243,"0,00%")</f>
        <v>0,15%</v>
      </c>
      <c r="O246" s="59">
        <f t="shared" si="191"/>
        <v>834</v>
      </c>
      <c r="P246" s="31">
        <f t="shared" si="193"/>
        <v>33.36</v>
      </c>
      <c r="Q246" s="59" t="s">
        <v>235</v>
      </c>
      <c r="R246" s="466" t="str">
        <f t="shared" ref="R245:R259" si="198">TEXT(D246/$O$243,"0,00%")</f>
        <v>0,12%</v>
      </c>
      <c r="S246" s="56">
        <f t="shared" si="191"/>
        <v>1017</v>
      </c>
      <c r="T246" s="31">
        <f t="shared" si="194"/>
        <v>40.68</v>
      </c>
      <c r="U246" s="59" t="s">
        <v>236</v>
      </c>
      <c r="V246" s="474" t="str">
        <f t="shared" ref="V245:V259" si="199">TEXT(D246/$S$243,"0,00%")</f>
        <v>0,10%</v>
      </c>
      <c r="W246" s="404"/>
      <c r="X246" s="404"/>
      <c r="Y246" s="404"/>
      <c r="Z246" s="404"/>
      <c r="AA246" s="404"/>
      <c r="AB246" s="404"/>
      <c r="AC246" s="404"/>
      <c r="AD246" s="404"/>
      <c r="AE246" s="404"/>
      <c r="AF246" s="404"/>
      <c r="AG246" s="404"/>
      <c r="AH246" s="404"/>
      <c r="AI246" s="404"/>
      <c r="AJ246" s="404"/>
      <c r="AK246" s="404"/>
      <c r="AL246" s="405"/>
    </row>
    <row r="247" spans="1:40" s="92" customFormat="1">
      <c r="A247" s="262" t="s">
        <v>500</v>
      </c>
      <c r="B247" s="87" t="s">
        <v>64</v>
      </c>
      <c r="C247" s="87">
        <f>48/60</f>
        <v>0.8</v>
      </c>
      <c r="D247" s="87">
        <v>71</v>
      </c>
      <c r="E247" s="53">
        <f t="shared" ref="E247:E254" si="200">D247/C247</f>
        <v>88.75</v>
      </c>
      <c r="F247" s="384"/>
      <c r="G247" s="88">
        <f t="shared" si="195"/>
        <v>22</v>
      </c>
      <c r="H247" s="89">
        <f t="shared" si="190"/>
        <v>17.600000000000001</v>
      </c>
      <c r="I247" s="90" t="s">
        <v>242</v>
      </c>
      <c r="J247" s="347" t="str">
        <f t="shared" si="196"/>
        <v>4,58%</v>
      </c>
      <c r="K247" s="125">
        <f t="shared" si="191"/>
        <v>29</v>
      </c>
      <c r="L247" s="91">
        <f t="shared" si="192"/>
        <v>23.200000000000003</v>
      </c>
      <c r="M247" s="90" t="s">
        <v>243</v>
      </c>
      <c r="N247" s="347" t="str">
        <f t="shared" si="197"/>
        <v>3,46%</v>
      </c>
      <c r="O247" s="90">
        <f t="shared" si="191"/>
        <v>36</v>
      </c>
      <c r="P247" s="91">
        <f t="shared" si="193"/>
        <v>28.8</v>
      </c>
      <c r="Q247" s="90" t="s">
        <v>244</v>
      </c>
      <c r="R247" s="467" t="str">
        <f t="shared" si="198"/>
        <v>2,84%</v>
      </c>
      <c r="S247" s="88">
        <f t="shared" si="191"/>
        <v>43</v>
      </c>
      <c r="T247" s="91">
        <f t="shared" si="194"/>
        <v>34.4</v>
      </c>
      <c r="U247" s="90" t="s">
        <v>245</v>
      </c>
      <c r="V247" s="472" t="str">
        <f t="shared" si="199"/>
        <v>2,33%</v>
      </c>
      <c r="W247" s="404"/>
      <c r="X247" s="404"/>
      <c r="Y247" s="404"/>
      <c r="Z247" s="404"/>
      <c r="AA247" s="404"/>
      <c r="AB247" s="404"/>
      <c r="AC247" s="404"/>
      <c r="AD247" s="404"/>
      <c r="AE247" s="404"/>
      <c r="AF247" s="404"/>
      <c r="AG247" s="404"/>
      <c r="AH247" s="404"/>
      <c r="AI247" s="404"/>
      <c r="AJ247" s="404"/>
      <c r="AK247" s="404"/>
      <c r="AL247" s="405"/>
    </row>
    <row r="248" spans="1:40" s="13" customFormat="1">
      <c r="A248" s="261" t="s">
        <v>501</v>
      </c>
      <c r="B248" s="17" t="s">
        <v>14</v>
      </c>
      <c r="C248" s="17">
        <v>5</v>
      </c>
      <c r="D248" s="17">
        <v>431</v>
      </c>
      <c r="E248" s="33">
        <f t="shared" si="200"/>
        <v>86.2</v>
      </c>
      <c r="F248" s="384"/>
      <c r="G248" s="56">
        <f t="shared" si="195"/>
        <v>4</v>
      </c>
      <c r="H248" s="58">
        <f t="shared" si="190"/>
        <v>20</v>
      </c>
      <c r="I248" s="59" t="s">
        <v>20</v>
      </c>
      <c r="J248" s="345" t="str">
        <f t="shared" si="196"/>
        <v>27,81%</v>
      </c>
      <c r="K248" s="77">
        <f t="shared" si="191"/>
        <v>5</v>
      </c>
      <c r="L248" s="31">
        <f t="shared" si="192"/>
        <v>25</v>
      </c>
      <c r="M248" s="59" t="s">
        <v>15</v>
      </c>
      <c r="N248" s="345" t="str">
        <f t="shared" si="197"/>
        <v>21,02%</v>
      </c>
      <c r="O248" s="59">
        <f t="shared" si="191"/>
        <v>6</v>
      </c>
      <c r="P248" s="31">
        <f t="shared" si="193"/>
        <v>30</v>
      </c>
      <c r="Q248" s="59" t="s">
        <v>16</v>
      </c>
      <c r="R248" s="466" t="str">
        <f t="shared" si="198"/>
        <v>17,24%</v>
      </c>
      <c r="S248" s="56">
        <f t="shared" si="191"/>
        <v>8</v>
      </c>
      <c r="T248" s="31">
        <f t="shared" si="194"/>
        <v>40</v>
      </c>
      <c r="U248" s="59" t="s">
        <v>21</v>
      </c>
      <c r="V248" s="474" t="str">
        <f t="shared" si="199"/>
        <v>14,13%</v>
      </c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404"/>
      <c r="AG248" s="404"/>
      <c r="AH248" s="404"/>
      <c r="AI248" s="404"/>
      <c r="AJ248" s="404"/>
      <c r="AK248" s="404"/>
      <c r="AL248" s="405"/>
    </row>
    <row r="249" spans="1:40" s="13" customFormat="1">
      <c r="A249" s="261" t="s">
        <v>502</v>
      </c>
      <c r="B249" s="17" t="s">
        <v>14</v>
      </c>
      <c r="C249" s="17">
        <v>5</v>
      </c>
      <c r="D249" s="17">
        <v>431</v>
      </c>
      <c r="E249" s="33">
        <f t="shared" si="200"/>
        <v>86.2</v>
      </c>
      <c r="F249" s="384"/>
      <c r="G249" s="56">
        <f t="shared" si="195"/>
        <v>4</v>
      </c>
      <c r="H249" s="58">
        <f t="shared" si="190"/>
        <v>20</v>
      </c>
      <c r="I249" s="59" t="s">
        <v>20</v>
      </c>
      <c r="J249" s="345" t="str">
        <f t="shared" si="196"/>
        <v>27,81%</v>
      </c>
      <c r="K249" s="77">
        <f t="shared" si="191"/>
        <v>5</v>
      </c>
      <c r="L249" s="31">
        <f t="shared" si="192"/>
        <v>25</v>
      </c>
      <c r="M249" s="59" t="s">
        <v>15</v>
      </c>
      <c r="N249" s="345" t="str">
        <f t="shared" si="197"/>
        <v>21,02%</v>
      </c>
      <c r="O249" s="59">
        <f t="shared" si="191"/>
        <v>6</v>
      </c>
      <c r="P249" s="31">
        <f t="shared" si="193"/>
        <v>30</v>
      </c>
      <c r="Q249" s="59" t="s">
        <v>16</v>
      </c>
      <c r="R249" s="466" t="str">
        <f t="shared" si="198"/>
        <v>17,24%</v>
      </c>
      <c r="S249" s="56">
        <f t="shared" si="191"/>
        <v>8</v>
      </c>
      <c r="T249" s="31">
        <f t="shared" si="194"/>
        <v>40</v>
      </c>
      <c r="U249" s="59" t="s">
        <v>21</v>
      </c>
      <c r="V249" s="474" t="str">
        <f t="shared" si="199"/>
        <v>14,13%</v>
      </c>
      <c r="W249" s="404"/>
      <c r="X249" s="404"/>
      <c r="Y249" s="404"/>
      <c r="Z249" s="404"/>
      <c r="AA249" s="404"/>
      <c r="AB249" s="404"/>
      <c r="AC249" s="404"/>
      <c r="AD249" s="404"/>
      <c r="AE249" s="404"/>
      <c r="AF249" s="404"/>
      <c r="AG249" s="404"/>
      <c r="AH249" s="404"/>
      <c r="AI249" s="404"/>
      <c r="AJ249" s="404"/>
      <c r="AK249" s="404"/>
      <c r="AL249" s="405"/>
      <c r="AM249" s="155"/>
      <c r="AN249" s="155"/>
    </row>
    <row r="250" spans="1:40" s="13" customFormat="1">
      <c r="A250" s="24" t="s">
        <v>503</v>
      </c>
      <c r="B250" s="17" t="s">
        <v>170</v>
      </c>
      <c r="C250" s="17">
        <v>2</v>
      </c>
      <c r="D250" s="17">
        <v>143</v>
      </c>
      <c r="E250" s="33">
        <f t="shared" si="200"/>
        <v>71.5</v>
      </c>
      <c r="F250" s="384"/>
      <c r="G250" s="56">
        <f t="shared" si="195"/>
        <v>11</v>
      </c>
      <c r="H250" s="58">
        <f t="shared" si="190"/>
        <v>22</v>
      </c>
      <c r="I250" s="59" t="s">
        <v>32</v>
      </c>
      <c r="J250" s="345" t="str">
        <f t="shared" si="196"/>
        <v>9,23%</v>
      </c>
      <c r="K250" s="77">
        <f t="shared" si="191"/>
        <v>15</v>
      </c>
      <c r="L250" s="31">
        <f t="shared" si="192"/>
        <v>30</v>
      </c>
      <c r="M250" s="59" t="s">
        <v>16</v>
      </c>
      <c r="N250" s="345" t="str">
        <f t="shared" si="197"/>
        <v>6,98%</v>
      </c>
      <c r="O250" s="59">
        <f t="shared" si="191"/>
        <v>18</v>
      </c>
      <c r="P250" s="31">
        <f t="shared" si="193"/>
        <v>36</v>
      </c>
      <c r="Q250" s="59" t="s">
        <v>48</v>
      </c>
      <c r="R250" s="466" t="str">
        <f t="shared" si="198"/>
        <v>5,72%</v>
      </c>
      <c r="S250" s="56">
        <f t="shared" si="191"/>
        <v>22</v>
      </c>
      <c r="T250" s="31">
        <f t="shared" si="194"/>
        <v>44</v>
      </c>
      <c r="U250" s="59" t="s">
        <v>290</v>
      </c>
      <c r="V250" s="474" t="str">
        <f t="shared" si="199"/>
        <v>4,69%</v>
      </c>
      <c r="W250" s="404"/>
      <c r="X250" s="404"/>
      <c r="Y250" s="404"/>
      <c r="Z250" s="404"/>
      <c r="AA250" s="404"/>
      <c r="AB250" s="404"/>
      <c r="AC250" s="404"/>
      <c r="AD250" s="404"/>
      <c r="AE250" s="404"/>
      <c r="AF250" s="404"/>
      <c r="AG250" s="404"/>
      <c r="AH250" s="404"/>
      <c r="AI250" s="404"/>
      <c r="AJ250" s="404"/>
      <c r="AK250" s="404"/>
      <c r="AL250" s="405"/>
      <c r="AM250" s="155"/>
      <c r="AN250" s="155"/>
    </row>
    <row r="251" spans="1:40" s="13" customFormat="1">
      <c r="A251" s="24" t="s">
        <v>504</v>
      </c>
      <c r="B251" s="17" t="s">
        <v>69</v>
      </c>
      <c r="C251" s="17">
        <f>1+(40/60)</f>
        <v>1.6666666666666665</v>
      </c>
      <c r="D251" s="17">
        <v>143</v>
      </c>
      <c r="E251" s="33">
        <f t="shared" si="200"/>
        <v>85.800000000000011</v>
      </c>
      <c r="F251" s="384"/>
      <c r="G251" s="56">
        <f t="shared" si="195"/>
        <v>11</v>
      </c>
      <c r="H251" s="58">
        <f t="shared" si="190"/>
        <v>18.333333333333332</v>
      </c>
      <c r="I251" s="59" t="s">
        <v>247</v>
      </c>
      <c r="J251" s="345" t="str">
        <f t="shared" si="196"/>
        <v>9,23%</v>
      </c>
      <c r="K251" s="77">
        <f t="shared" si="191"/>
        <v>15</v>
      </c>
      <c r="L251" s="31">
        <f t="shared" si="192"/>
        <v>24.999999999999996</v>
      </c>
      <c r="M251" s="59" t="s">
        <v>15</v>
      </c>
      <c r="N251" s="345" t="str">
        <f t="shared" si="197"/>
        <v>6,98%</v>
      </c>
      <c r="O251" s="59">
        <f t="shared" si="191"/>
        <v>18</v>
      </c>
      <c r="P251" s="31">
        <f t="shared" si="193"/>
        <v>29.999999999999996</v>
      </c>
      <c r="Q251" s="59" t="s">
        <v>16</v>
      </c>
      <c r="R251" s="466" t="str">
        <f t="shared" si="198"/>
        <v>5,72%</v>
      </c>
      <c r="S251" s="56">
        <f t="shared" si="191"/>
        <v>22</v>
      </c>
      <c r="T251" s="31">
        <f t="shared" si="194"/>
        <v>36.666666666666664</v>
      </c>
      <c r="U251" s="59" t="s">
        <v>113</v>
      </c>
      <c r="V251" s="474" t="str">
        <f t="shared" si="199"/>
        <v>4,69%</v>
      </c>
      <c r="W251" s="404"/>
      <c r="X251" s="404"/>
      <c r="Y251" s="404"/>
      <c r="Z251" s="404"/>
      <c r="AA251" s="404"/>
      <c r="AB251" s="404"/>
      <c r="AC251" s="404"/>
      <c r="AD251" s="404"/>
      <c r="AE251" s="404"/>
      <c r="AF251" s="404"/>
      <c r="AG251" s="404"/>
      <c r="AH251" s="404"/>
      <c r="AI251" s="404"/>
      <c r="AJ251" s="404"/>
      <c r="AK251" s="404"/>
      <c r="AL251" s="405"/>
      <c r="AM251" s="155"/>
      <c r="AN251" s="155"/>
    </row>
    <row r="252" spans="1:40" s="14" customFormat="1">
      <c r="A252" s="23" t="s">
        <v>505</v>
      </c>
      <c r="B252" s="9" t="s">
        <v>73</v>
      </c>
      <c r="C252" s="9">
        <v>8</v>
      </c>
      <c r="D252" s="9">
        <v>574</v>
      </c>
      <c r="E252" s="27">
        <f t="shared" si="200"/>
        <v>71.75</v>
      </c>
      <c r="F252" s="384"/>
      <c r="G252" s="100">
        <f t="shared" si="195"/>
        <v>3</v>
      </c>
      <c r="H252" s="106">
        <f t="shared" si="190"/>
        <v>24</v>
      </c>
      <c r="I252" s="102" t="s">
        <v>248</v>
      </c>
      <c r="J252" s="343" t="str">
        <f t="shared" si="196"/>
        <v>37,03%</v>
      </c>
      <c r="K252" s="123">
        <f t="shared" si="191"/>
        <v>4</v>
      </c>
      <c r="L252" s="103">
        <f t="shared" si="192"/>
        <v>32</v>
      </c>
      <c r="M252" s="102" t="s">
        <v>60</v>
      </c>
      <c r="N252" s="343" t="str">
        <f t="shared" si="197"/>
        <v>28,00%</v>
      </c>
      <c r="O252" s="102">
        <f t="shared" si="191"/>
        <v>5</v>
      </c>
      <c r="P252" s="103">
        <f t="shared" si="193"/>
        <v>40</v>
      </c>
      <c r="Q252" s="102" t="s">
        <v>21</v>
      </c>
      <c r="R252" s="468" t="str">
        <f t="shared" si="198"/>
        <v>22,96%</v>
      </c>
      <c r="S252" s="100">
        <f t="shared" si="191"/>
        <v>6</v>
      </c>
      <c r="T252" s="103">
        <f t="shared" si="194"/>
        <v>48</v>
      </c>
      <c r="U252" s="109" t="s">
        <v>74</v>
      </c>
      <c r="V252" s="473" t="str">
        <f t="shared" si="199"/>
        <v>18,82%</v>
      </c>
      <c r="W252" s="404"/>
      <c r="X252" s="404"/>
      <c r="Y252" s="404"/>
      <c r="Z252" s="404"/>
      <c r="AA252" s="404"/>
      <c r="AB252" s="404"/>
      <c r="AC252" s="404"/>
      <c r="AD252" s="404"/>
      <c r="AE252" s="404"/>
      <c r="AF252" s="404"/>
      <c r="AG252" s="404"/>
      <c r="AH252" s="404"/>
      <c r="AI252" s="404"/>
      <c r="AJ252" s="404"/>
      <c r="AK252" s="404"/>
      <c r="AL252" s="405"/>
      <c r="AM252" s="15"/>
      <c r="AN252" s="15"/>
    </row>
    <row r="253" spans="1:40" s="14" customFormat="1">
      <c r="A253" s="23" t="s">
        <v>506</v>
      </c>
      <c r="B253" s="9" t="s">
        <v>132</v>
      </c>
      <c r="C253" s="9">
        <f>2+(20/60)</f>
        <v>2.3333333333333335</v>
      </c>
      <c r="D253" s="9">
        <v>215</v>
      </c>
      <c r="E253" s="27">
        <f t="shared" si="200"/>
        <v>92.142857142857139</v>
      </c>
      <c r="F253" s="50">
        <v>46.07</v>
      </c>
      <c r="G253" s="100">
        <f t="shared" si="195"/>
        <v>8</v>
      </c>
      <c r="H253" s="106">
        <f t="shared" si="190"/>
        <v>18.666666666666668</v>
      </c>
      <c r="I253" s="102" t="s">
        <v>507</v>
      </c>
      <c r="J253" s="343" t="str">
        <f t="shared" si="196"/>
        <v>13,87%</v>
      </c>
      <c r="K253" s="123">
        <f t="shared" si="191"/>
        <v>10</v>
      </c>
      <c r="L253" s="103">
        <f t="shared" si="192"/>
        <v>23.333333333333336</v>
      </c>
      <c r="M253" s="102" t="s">
        <v>508</v>
      </c>
      <c r="N253" s="343" t="str">
        <f t="shared" si="197"/>
        <v>10,49%</v>
      </c>
      <c r="O253" s="102">
        <f t="shared" si="191"/>
        <v>12</v>
      </c>
      <c r="P253" s="103">
        <f t="shared" si="193"/>
        <v>28</v>
      </c>
      <c r="Q253" s="102" t="s">
        <v>211</v>
      </c>
      <c r="R253" s="468" t="str">
        <f t="shared" si="198"/>
        <v>8,60%</v>
      </c>
      <c r="S253" s="100">
        <f t="shared" si="191"/>
        <v>15</v>
      </c>
      <c r="T253" s="103">
        <f t="shared" si="194"/>
        <v>35</v>
      </c>
      <c r="U253" s="102" t="s">
        <v>17</v>
      </c>
      <c r="V253" s="473" t="str">
        <f t="shared" si="199"/>
        <v>7,05%</v>
      </c>
      <c r="W253" s="404"/>
      <c r="X253" s="404"/>
      <c r="Y253" s="404"/>
      <c r="Z253" s="404"/>
      <c r="AA253" s="404"/>
      <c r="AB253" s="404"/>
      <c r="AC253" s="404"/>
      <c r="AD253" s="404"/>
      <c r="AE253" s="404"/>
      <c r="AF253" s="404"/>
      <c r="AG253" s="404"/>
      <c r="AH253" s="404"/>
      <c r="AI253" s="404"/>
      <c r="AJ253" s="404"/>
      <c r="AK253" s="404"/>
      <c r="AL253" s="405"/>
      <c r="AM253" s="15"/>
      <c r="AN253" s="18"/>
    </row>
    <row r="254" spans="1:40" s="13" customFormat="1" ht="30">
      <c r="A254" s="24" t="s">
        <v>509</v>
      </c>
      <c r="B254" s="17" t="s">
        <v>286</v>
      </c>
      <c r="C254" s="17">
        <f>45/60</f>
        <v>0.75</v>
      </c>
      <c r="D254" s="17">
        <v>53</v>
      </c>
      <c r="E254" s="33">
        <f t="shared" si="200"/>
        <v>70.666666666666671</v>
      </c>
      <c r="F254" s="381"/>
      <c r="G254" s="56">
        <f t="shared" si="195"/>
        <v>30</v>
      </c>
      <c r="H254" s="58">
        <f t="shared" si="190"/>
        <v>22.5</v>
      </c>
      <c r="I254" s="59" t="s">
        <v>510</v>
      </c>
      <c r="J254" s="345" t="str">
        <f t="shared" si="196"/>
        <v>3,42%</v>
      </c>
      <c r="K254" s="77">
        <f t="shared" si="191"/>
        <v>39</v>
      </c>
      <c r="L254" s="31">
        <f t="shared" si="192"/>
        <v>29.25</v>
      </c>
      <c r="M254" s="59" t="s">
        <v>288</v>
      </c>
      <c r="N254" s="345" t="str">
        <f t="shared" si="197"/>
        <v>2,59%</v>
      </c>
      <c r="O254" s="59">
        <f t="shared" si="191"/>
        <v>48</v>
      </c>
      <c r="P254" s="31">
        <f t="shared" si="193"/>
        <v>36</v>
      </c>
      <c r="Q254" s="59" t="s">
        <v>48</v>
      </c>
      <c r="R254" s="466" t="str">
        <f t="shared" si="198"/>
        <v>2,12%</v>
      </c>
      <c r="S254" s="56">
        <f t="shared" si="191"/>
        <v>58</v>
      </c>
      <c r="T254" s="31">
        <f t="shared" si="194"/>
        <v>43.5</v>
      </c>
      <c r="U254" s="59" t="s">
        <v>217</v>
      </c>
      <c r="V254" s="474" t="str">
        <f t="shared" si="199"/>
        <v>1,74%</v>
      </c>
      <c r="W254" s="404"/>
      <c r="X254" s="404"/>
      <c r="Y254" s="404"/>
      <c r="Z254" s="404"/>
      <c r="AA254" s="404"/>
      <c r="AB254" s="404"/>
      <c r="AC254" s="404"/>
      <c r="AD254" s="404"/>
      <c r="AE254" s="404"/>
      <c r="AF254" s="404"/>
      <c r="AG254" s="404"/>
      <c r="AH254" s="404"/>
      <c r="AI254" s="404"/>
      <c r="AJ254" s="404"/>
      <c r="AK254" s="404"/>
      <c r="AL254" s="405"/>
      <c r="AM254" s="155"/>
      <c r="AN254" s="155"/>
    </row>
    <row r="255" spans="1:40" s="13" customFormat="1" ht="14.25" customHeight="1">
      <c r="A255" s="209" t="s">
        <v>511</v>
      </c>
      <c r="B255" s="17"/>
      <c r="C255" s="17"/>
      <c r="D255" s="17"/>
      <c r="E255" s="33"/>
      <c r="F255" s="381"/>
      <c r="G255" s="56"/>
      <c r="H255" s="58"/>
      <c r="I255" s="59"/>
      <c r="J255" s="345"/>
      <c r="K255" s="77"/>
      <c r="L255" s="31"/>
      <c r="M255" s="59"/>
      <c r="N255" s="345"/>
      <c r="O255" s="59"/>
      <c r="P255" s="31"/>
      <c r="Q255" s="59"/>
      <c r="R255" s="466"/>
      <c r="S255" s="56"/>
      <c r="T255" s="31"/>
      <c r="U255" s="59"/>
      <c r="V255" s="474"/>
      <c r="W255" s="404"/>
      <c r="X255" s="404"/>
      <c r="Y255" s="404"/>
      <c r="Z255" s="404"/>
      <c r="AA255" s="404"/>
      <c r="AB255" s="404"/>
      <c r="AC255" s="404"/>
      <c r="AD255" s="404"/>
      <c r="AE255" s="404"/>
      <c r="AF255" s="404"/>
      <c r="AG255" s="404"/>
      <c r="AH255" s="404"/>
      <c r="AI255" s="404"/>
      <c r="AJ255" s="404"/>
      <c r="AK255" s="404"/>
      <c r="AL255" s="405"/>
    </row>
    <row r="256" spans="1:40" s="14" customFormat="1" ht="15" hidden="1" customHeight="1">
      <c r="A256" s="266" t="s">
        <v>512</v>
      </c>
      <c r="B256" s="175" t="s">
        <v>215</v>
      </c>
      <c r="C256" s="175">
        <f>10/60</f>
        <v>0.16666666666666666</v>
      </c>
      <c r="D256" s="175">
        <v>11</v>
      </c>
      <c r="E256" s="177">
        <f>D256/C256</f>
        <v>66</v>
      </c>
      <c r="F256" s="381"/>
      <c r="G256" s="178">
        <f t="shared" si="195"/>
        <v>141</v>
      </c>
      <c r="H256" s="179">
        <f t="shared" si="190"/>
        <v>23.5</v>
      </c>
      <c r="I256" s="181" t="s">
        <v>513</v>
      </c>
      <c r="J256" s="343" t="str">
        <f t="shared" si="196"/>
        <v>0,71%</v>
      </c>
      <c r="K256" s="311">
        <f t="shared" si="191"/>
        <v>187</v>
      </c>
      <c r="L256" s="177">
        <f t="shared" si="192"/>
        <v>31.166666666666664</v>
      </c>
      <c r="M256" s="180" t="s">
        <v>514</v>
      </c>
      <c r="N256" s="343" t="str">
        <f t="shared" si="197"/>
        <v>0,54%</v>
      </c>
      <c r="O256" s="180">
        <f t="shared" si="191"/>
        <v>228</v>
      </c>
      <c r="P256" s="177">
        <f t="shared" si="193"/>
        <v>38</v>
      </c>
      <c r="Q256" s="181" t="s">
        <v>369</v>
      </c>
      <c r="R256" s="468" t="str">
        <f t="shared" si="198"/>
        <v>0,44%</v>
      </c>
      <c r="S256" s="178">
        <f t="shared" si="191"/>
        <v>278</v>
      </c>
      <c r="T256" s="177">
        <f t="shared" si="194"/>
        <v>46.333333333333329</v>
      </c>
      <c r="U256" s="180" t="s">
        <v>515</v>
      </c>
      <c r="V256" s="473" t="str">
        <f t="shared" si="199"/>
        <v>0,36%</v>
      </c>
      <c r="W256" s="404"/>
      <c r="X256" s="404"/>
      <c r="Y256" s="404"/>
      <c r="Z256" s="404"/>
      <c r="AA256" s="404"/>
      <c r="AB256" s="404"/>
      <c r="AC256" s="404"/>
      <c r="AD256" s="404"/>
      <c r="AE256" s="404"/>
      <c r="AF256" s="404"/>
      <c r="AG256" s="404"/>
      <c r="AH256" s="404"/>
      <c r="AI256" s="404"/>
      <c r="AJ256" s="404"/>
      <c r="AK256" s="404"/>
      <c r="AL256" s="405"/>
    </row>
    <row r="257" spans="1:38" s="508" customFormat="1">
      <c r="A257" s="276" t="s">
        <v>516</v>
      </c>
      <c r="B257" s="233" t="s">
        <v>221</v>
      </c>
      <c r="C257" s="233">
        <v>1</v>
      </c>
      <c r="D257" s="233">
        <v>71</v>
      </c>
      <c r="E257" s="170">
        <f t="shared" ref="E257:E259" si="201">D257/C257</f>
        <v>71</v>
      </c>
      <c r="F257" s="381"/>
      <c r="G257" s="171">
        <f t="shared" si="195"/>
        <v>22</v>
      </c>
      <c r="H257" s="172">
        <f t="shared" si="190"/>
        <v>22</v>
      </c>
      <c r="I257" s="173" t="s">
        <v>32</v>
      </c>
      <c r="J257" s="348" t="str">
        <f t="shared" si="196"/>
        <v>4,58%</v>
      </c>
      <c r="K257" s="190">
        <f t="shared" si="191"/>
        <v>29</v>
      </c>
      <c r="L257" s="170">
        <f t="shared" si="192"/>
        <v>29</v>
      </c>
      <c r="M257" s="173" t="s">
        <v>239</v>
      </c>
      <c r="N257" s="348" t="str">
        <f t="shared" si="197"/>
        <v>3,46%</v>
      </c>
      <c r="O257" s="173">
        <f t="shared" si="191"/>
        <v>36</v>
      </c>
      <c r="P257" s="170">
        <f t="shared" si="193"/>
        <v>36</v>
      </c>
      <c r="Q257" s="173" t="s">
        <v>48</v>
      </c>
      <c r="R257" s="477" t="str">
        <f t="shared" si="198"/>
        <v>2,84%</v>
      </c>
      <c r="S257" s="171">
        <f t="shared" si="191"/>
        <v>43</v>
      </c>
      <c r="T257" s="170">
        <f t="shared" si="194"/>
        <v>43</v>
      </c>
      <c r="U257" s="173" t="s">
        <v>298</v>
      </c>
      <c r="V257" s="483" t="str">
        <f t="shared" si="199"/>
        <v>2,33%</v>
      </c>
      <c r="W257" s="404"/>
      <c r="X257" s="404"/>
      <c r="Y257" s="404"/>
      <c r="Z257" s="404"/>
      <c r="AA257" s="404"/>
      <c r="AB257" s="404"/>
      <c r="AC257" s="404"/>
      <c r="AD257" s="404"/>
      <c r="AE257" s="404"/>
      <c r="AF257" s="404"/>
      <c r="AG257" s="404"/>
      <c r="AH257" s="404"/>
      <c r="AI257" s="404"/>
      <c r="AJ257" s="404"/>
      <c r="AK257" s="404"/>
      <c r="AL257" s="405"/>
    </row>
    <row r="258" spans="1:38" s="152" customFormat="1">
      <c r="A258" s="265" t="s">
        <v>517</v>
      </c>
      <c r="B258" s="234" t="s">
        <v>170</v>
      </c>
      <c r="C258" s="234">
        <v>2</v>
      </c>
      <c r="D258" s="169">
        <v>143</v>
      </c>
      <c r="E258" s="170">
        <f t="shared" si="201"/>
        <v>71.5</v>
      </c>
      <c r="F258" s="381"/>
      <c r="G258" s="171">
        <f t="shared" si="195"/>
        <v>11</v>
      </c>
      <c r="H258" s="172">
        <f t="shared" si="190"/>
        <v>22</v>
      </c>
      <c r="I258" s="173" t="s">
        <v>32</v>
      </c>
      <c r="J258" s="348" t="str">
        <f t="shared" si="196"/>
        <v>9,23%</v>
      </c>
      <c r="K258" s="190">
        <f t="shared" si="191"/>
        <v>15</v>
      </c>
      <c r="L258" s="170">
        <f t="shared" si="192"/>
        <v>30</v>
      </c>
      <c r="M258" s="173" t="s">
        <v>16</v>
      </c>
      <c r="N258" s="348" t="str">
        <f t="shared" si="197"/>
        <v>6,98%</v>
      </c>
      <c r="O258" s="173">
        <f t="shared" si="191"/>
        <v>18</v>
      </c>
      <c r="P258" s="170">
        <f t="shared" si="193"/>
        <v>36</v>
      </c>
      <c r="Q258" s="173" t="s">
        <v>48</v>
      </c>
      <c r="R258" s="477" t="str">
        <f t="shared" si="198"/>
        <v>5,72%</v>
      </c>
      <c r="S258" s="171">
        <f t="shared" si="191"/>
        <v>22</v>
      </c>
      <c r="T258" s="170">
        <f t="shared" si="194"/>
        <v>44</v>
      </c>
      <c r="U258" s="173" t="s">
        <v>290</v>
      </c>
      <c r="V258" s="483" t="str">
        <f t="shared" si="199"/>
        <v>4,69%</v>
      </c>
      <c r="W258" s="404"/>
      <c r="X258" s="404"/>
      <c r="Y258" s="404"/>
      <c r="Z258" s="404"/>
      <c r="AA258" s="404"/>
      <c r="AB258" s="404"/>
      <c r="AC258" s="404"/>
      <c r="AD258" s="404"/>
      <c r="AE258" s="404"/>
      <c r="AF258" s="404"/>
      <c r="AG258" s="404"/>
      <c r="AH258" s="404"/>
      <c r="AI258" s="404"/>
      <c r="AJ258" s="404"/>
      <c r="AK258" s="404"/>
      <c r="AL258" s="405"/>
    </row>
    <row r="259" spans="1:38" s="503" customFormat="1" ht="15.75" thickBot="1">
      <c r="A259" s="277" t="s">
        <v>518</v>
      </c>
      <c r="B259" s="235" t="s">
        <v>124</v>
      </c>
      <c r="C259" s="235">
        <v>3</v>
      </c>
      <c r="D259" s="235">
        <v>215</v>
      </c>
      <c r="E259" s="236">
        <f t="shared" si="201"/>
        <v>71.666666666666671</v>
      </c>
      <c r="F259" s="382"/>
      <c r="G259" s="237">
        <f t="shared" si="195"/>
        <v>8</v>
      </c>
      <c r="H259" s="238">
        <f t="shared" si="190"/>
        <v>24</v>
      </c>
      <c r="I259" s="239" t="s">
        <v>248</v>
      </c>
      <c r="J259" s="349" t="str">
        <f t="shared" si="196"/>
        <v>13,87%</v>
      </c>
      <c r="K259" s="336">
        <f t="shared" si="191"/>
        <v>10</v>
      </c>
      <c r="L259" s="236">
        <f t="shared" si="192"/>
        <v>30</v>
      </c>
      <c r="M259" s="240" t="s">
        <v>16</v>
      </c>
      <c r="N259" s="349" t="str">
        <f t="shared" si="197"/>
        <v>10,49%</v>
      </c>
      <c r="O259" s="240">
        <f t="shared" si="191"/>
        <v>12</v>
      </c>
      <c r="P259" s="236">
        <f t="shared" si="193"/>
        <v>36</v>
      </c>
      <c r="Q259" s="240" t="s">
        <v>48</v>
      </c>
      <c r="R259" s="478" t="str">
        <f t="shared" si="198"/>
        <v>8,60%</v>
      </c>
      <c r="S259" s="237">
        <f t="shared" si="191"/>
        <v>15</v>
      </c>
      <c r="T259" s="236">
        <f t="shared" si="194"/>
        <v>45</v>
      </c>
      <c r="U259" s="240" t="s">
        <v>18</v>
      </c>
      <c r="V259" s="532" t="str">
        <f t="shared" si="199"/>
        <v>7,05%</v>
      </c>
      <c r="W259" s="404"/>
      <c r="X259" s="404"/>
      <c r="Y259" s="404"/>
      <c r="Z259" s="404"/>
      <c r="AA259" s="404"/>
      <c r="AB259" s="404"/>
      <c r="AC259" s="404"/>
      <c r="AD259" s="404"/>
      <c r="AE259" s="404"/>
      <c r="AF259" s="404"/>
      <c r="AG259" s="404"/>
      <c r="AH259" s="404"/>
      <c r="AI259" s="404"/>
      <c r="AJ259" s="404"/>
      <c r="AK259" s="404"/>
      <c r="AL259" s="405"/>
    </row>
    <row r="260" spans="1:38" s="72" customFormat="1" ht="15.75" thickBot="1">
      <c r="A260" s="356" t="s">
        <v>35</v>
      </c>
      <c r="B260" s="357"/>
      <c r="C260" s="357"/>
      <c r="D260" s="357"/>
      <c r="E260" s="357"/>
      <c r="F260" s="358"/>
      <c r="G260" s="452">
        <v>2170</v>
      </c>
      <c r="H260" s="408"/>
      <c r="I260" s="408"/>
      <c r="J260" s="433"/>
      <c r="K260" s="452">
        <v>2870</v>
      </c>
      <c r="L260" s="408"/>
      <c r="M260" s="408"/>
      <c r="N260" s="433"/>
      <c r="O260" s="452">
        <v>3500</v>
      </c>
      <c r="P260" s="408"/>
      <c r="Q260" s="408"/>
      <c r="R260" s="433"/>
      <c r="S260" s="452">
        <v>4270</v>
      </c>
      <c r="T260" s="408"/>
      <c r="U260" s="408"/>
      <c r="V260" s="433"/>
      <c r="W260" s="404"/>
      <c r="X260" s="404"/>
      <c r="Y260" s="404"/>
      <c r="Z260" s="404"/>
      <c r="AA260" s="404"/>
      <c r="AB260" s="404"/>
      <c r="AC260" s="404"/>
      <c r="AD260" s="404"/>
      <c r="AE260" s="404"/>
      <c r="AF260" s="404"/>
      <c r="AG260" s="404"/>
      <c r="AH260" s="404"/>
      <c r="AI260" s="404"/>
      <c r="AJ260" s="404"/>
      <c r="AK260" s="404"/>
      <c r="AL260" s="405"/>
    </row>
    <row r="261" spans="1:38">
      <c r="A261" s="26" t="s">
        <v>519</v>
      </c>
      <c r="B261" s="6"/>
      <c r="C261" s="6"/>
      <c r="D261" s="6"/>
      <c r="E261" s="30"/>
      <c r="F261" s="380"/>
      <c r="G261" s="45"/>
      <c r="H261" s="69"/>
      <c r="I261" s="68"/>
      <c r="J261" s="46"/>
      <c r="K261" s="42"/>
      <c r="L261" s="43"/>
      <c r="M261" s="43"/>
      <c r="N261" s="44"/>
      <c r="O261" s="41"/>
      <c r="P261" s="36"/>
      <c r="Q261" s="36"/>
      <c r="R261" s="38"/>
      <c r="S261" s="45"/>
      <c r="T261" s="36"/>
      <c r="U261" s="36"/>
      <c r="V261" s="46"/>
      <c r="W261" s="404"/>
      <c r="X261" s="404"/>
      <c r="Y261" s="404"/>
      <c r="Z261" s="404"/>
      <c r="AA261" s="404"/>
      <c r="AB261" s="404"/>
      <c r="AC261" s="404"/>
      <c r="AD261" s="404"/>
      <c r="AE261" s="404"/>
      <c r="AF261" s="404"/>
      <c r="AG261" s="404"/>
      <c r="AH261" s="404"/>
      <c r="AI261" s="404"/>
      <c r="AJ261" s="404"/>
      <c r="AK261" s="404"/>
      <c r="AL261" s="405"/>
    </row>
    <row r="262" spans="1:38">
      <c r="A262" s="260" t="s">
        <v>520</v>
      </c>
      <c r="B262" s="5" t="s">
        <v>215</v>
      </c>
      <c r="C262" s="5">
        <f>10/60</f>
        <v>0.16666666666666666</v>
      </c>
      <c r="D262" s="5">
        <v>11</v>
      </c>
      <c r="E262" s="33">
        <f>D262/C262</f>
        <v>66</v>
      </c>
      <c r="F262" s="381"/>
      <c r="G262" s="56">
        <f>ROUNDUP(G$260/$D262,0)</f>
        <v>198</v>
      </c>
      <c r="H262" s="58">
        <f t="shared" si="190"/>
        <v>33</v>
      </c>
      <c r="I262" s="59" t="s">
        <v>216</v>
      </c>
      <c r="J262" s="345" t="str">
        <f>TEXT(D262/$G$260,"0,00%")</f>
        <v>0,51%</v>
      </c>
      <c r="K262" s="56">
        <f t="shared" ref="K262:S277" si="202">ROUNDUP(K$260/$D262,0)</f>
        <v>261</v>
      </c>
      <c r="L262" s="31">
        <f t="shared" si="192"/>
        <v>43.5</v>
      </c>
      <c r="M262" s="59" t="s">
        <v>217</v>
      </c>
      <c r="N262" s="345" t="str">
        <f>TEXT(D262/$K$260,"0,00%")</f>
        <v>0,38%</v>
      </c>
      <c r="O262" s="77">
        <f t="shared" si="202"/>
        <v>319</v>
      </c>
      <c r="P262" s="31">
        <f t="shared" si="193"/>
        <v>53.166666666666664</v>
      </c>
      <c r="Q262" s="59" t="s">
        <v>218</v>
      </c>
      <c r="R262" s="466" t="str">
        <f>TEXT(D262/$O$260,"0,00%")</f>
        <v>0,31%</v>
      </c>
      <c r="S262" s="56">
        <f t="shared" si="202"/>
        <v>389</v>
      </c>
      <c r="T262" s="31">
        <f t="shared" si="194"/>
        <v>64.833333333333329</v>
      </c>
      <c r="U262" s="59" t="s">
        <v>219</v>
      </c>
      <c r="V262" s="474" t="str">
        <f>TEXT(D262/$S$260,"0,00%")</f>
        <v>0,26%</v>
      </c>
      <c r="W262" s="404"/>
      <c r="X262" s="404"/>
      <c r="Y262" s="404"/>
      <c r="Z262" s="404"/>
      <c r="AA262" s="404"/>
      <c r="AB262" s="404"/>
      <c r="AC262" s="404"/>
      <c r="AD262" s="404"/>
      <c r="AE262" s="404"/>
      <c r="AF262" s="404"/>
      <c r="AG262" s="404"/>
      <c r="AH262" s="404"/>
      <c r="AI262" s="404"/>
      <c r="AJ262" s="404"/>
      <c r="AK262" s="404"/>
      <c r="AL262" s="405"/>
    </row>
    <row r="263" spans="1:38">
      <c r="A263" s="260" t="s">
        <v>521</v>
      </c>
      <c r="B263" s="5" t="s">
        <v>221</v>
      </c>
      <c r="C263" s="5">
        <v>1</v>
      </c>
      <c r="D263" s="5">
        <v>71</v>
      </c>
      <c r="E263" s="33">
        <f t="shared" ref="E263:E265" si="203">D263/C263</f>
        <v>71</v>
      </c>
      <c r="F263" s="381"/>
      <c r="G263" s="56">
        <f t="shared" ref="G263:S278" si="204">ROUNDUP(G$260/$D263,0)</f>
        <v>31</v>
      </c>
      <c r="H263" s="58">
        <f t="shared" si="190"/>
        <v>31</v>
      </c>
      <c r="I263" s="59" t="s">
        <v>222</v>
      </c>
      <c r="J263" s="345" t="str">
        <f t="shared" ref="J263:J278" si="205">TEXT(D263/$G$260,"0,00%")</f>
        <v>3,27%</v>
      </c>
      <c r="K263" s="56">
        <f t="shared" si="202"/>
        <v>41</v>
      </c>
      <c r="L263" s="31">
        <f t="shared" si="192"/>
        <v>41</v>
      </c>
      <c r="M263" s="59" t="s">
        <v>223</v>
      </c>
      <c r="N263" s="345" t="str">
        <f t="shared" ref="N263:N278" si="206">TEXT(D263/$K$260,"0,00%")</f>
        <v>2,47%</v>
      </c>
      <c r="O263" s="77">
        <f t="shared" si="202"/>
        <v>50</v>
      </c>
      <c r="P263" s="31">
        <f t="shared" si="193"/>
        <v>50</v>
      </c>
      <c r="Q263" s="59" t="s">
        <v>44</v>
      </c>
      <c r="R263" s="466" t="str">
        <f t="shared" ref="R263:R277" si="207">TEXT(D263/$O$260,"0,00%")</f>
        <v>2,03%</v>
      </c>
      <c r="S263" s="56">
        <f t="shared" si="202"/>
        <v>61</v>
      </c>
      <c r="T263" s="31">
        <f t="shared" si="194"/>
        <v>61</v>
      </c>
      <c r="U263" s="59" t="s">
        <v>224</v>
      </c>
      <c r="V263" s="474" t="str">
        <f t="shared" ref="V263:V278" si="208">TEXT(D263/$S$260,"0,00%")</f>
        <v>1,66%</v>
      </c>
      <c r="W263" s="404"/>
      <c r="X263" s="404"/>
      <c r="Y263" s="404"/>
      <c r="Z263" s="404"/>
      <c r="AA263" s="404"/>
      <c r="AB263" s="404"/>
      <c r="AC263" s="404"/>
      <c r="AD263" s="404"/>
      <c r="AE263" s="404"/>
      <c r="AF263" s="404"/>
      <c r="AG263" s="404"/>
      <c r="AH263" s="404"/>
      <c r="AI263" s="404"/>
      <c r="AJ263" s="404"/>
      <c r="AK263" s="404"/>
      <c r="AL263" s="405"/>
    </row>
    <row r="264" spans="1:38">
      <c r="A264" s="260" t="s">
        <v>522</v>
      </c>
      <c r="B264" s="5" t="s">
        <v>151</v>
      </c>
      <c r="C264" s="5">
        <v>6</v>
      </c>
      <c r="D264" s="5">
        <v>431</v>
      </c>
      <c r="E264" s="33">
        <f t="shared" si="203"/>
        <v>71.833333333333329</v>
      </c>
      <c r="F264" s="381"/>
      <c r="G264" s="56">
        <f t="shared" si="204"/>
        <v>6</v>
      </c>
      <c r="H264" s="58">
        <f t="shared" si="190"/>
        <v>36</v>
      </c>
      <c r="I264" s="59" t="s">
        <v>48</v>
      </c>
      <c r="J264" s="345" t="str">
        <f t="shared" si="205"/>
        <v>19,86%</v>
      </c>
      <c r="K264" s="56">
        <f t="shared" si="202"/>
        <v>7</v>
      </c>
      <c r="L264" s="31">
        <f t="shared" si="192"/>
        <v>42</v>
      </c>
      <c r="M264" s="59" t="s">
        <v>226</v>
      </c>
      <c r="N264" s="345" t="str">
        <f t="shared" si="206"/>
        <v>15,02%</v>
      </c>
      <c r="O264" s="77">
        <f t="shared" si="202"/>
        <v>9</v>
      </c>
      <c r="P264" s="31">
        <f t="shared" si="193"/>
        <v>54</v>
      </c>
      <c r="Q264" s="59" t="s">
        <v>49</v>
      </c>
      <c r="R264" s="466" t="str">
        <f t="shared" si="207"/>
        <v>12,31%</v>
      </c>
      <c r="S264" s="56">
        <f t="shared" si="202"/>
        <v>10</v>
      </c>
      <c r="T264" s="31">
        <f t="shared" si="194"/>
        <v>60</v>
      </c>
      <c r="U264" s="59" t="s">
        <v>45</v>
      </c>
      <c r="V264" s="474" t="str">
        <f t="shared" si="208"/>
        <v>10,09%</v>
      </c>
      <c r="W264" s="404"/>
      <c r="X264" s="404"/>
      <c r="Y264" s="404"/>
      <c r="Z264" s="404"/>
      <c r="AA264" s="404"/>
      <c r="AB264" s="404"/>
      <c r="AC264" s="404"/>
      <c r="AD264" s="404"/>
      <c r="AE264" s="404"/>
      <c r="AF264" s="404"/>
      <c r="AG264" s="404"/>
      <c r="AH264" s="404"/>
      <c r="AI264" s="404"/>
      <c r="AJ264" s="404"/>
      <c r="AK264" s="404"/>
      <c r="AL264" s="405"/>
    </row>
    <row r="265" spans="1:38" s="14" customFormat="1">
      <c r="A265" s="259" t="s">
        <v>523</v>
      </c>
      <c r="B265" s="9" t="s">
        <v>228</v>
      </c>
      <c r="C265" s="9">
        <v>12</v>
      </c>
      <c r="D265" s="9">
        <v>862</v>
      </c>
      <c r="E265" s="27">
        <f t="shared" si="203"/>
        <v>71.833333333333329</v>
      </c>
      <c r="F265" s="381"/>
      <c r="G265" s="100">
        <f t="shared" si="204"/>
        <v>3</v>
      </c>
      <c r="H265" s="106">
        <f t="shared" si="190"/>
        <v>36</v>
      </c>
      <c r="I265" s="102" t="s">
        <v>48</v>
      </c>
      <c r="J265" s="343" t="str">
        <f t="shared" si="205"/>
        <v>39,72%</v>
      </c>
      <c r="K265" s="100">
        <f t="shared" si="202"/>
        <v>4</v>
      </c>
      <c r="L265" s="103">
        <f t="shared" si="192"/>
        <v>48</v>
      </c>
      <c r="M265" s="109" t="s">
        <v>74</v>
      </c>
      <c r="N265" s="343" t="str">
        <f t="shared" si="206"/>
        <v>30,03%</v>
      </c>
      <c r="O265" s="123">
        <f t="shared" si="202"/>
        <v>5</v>
      </c>
      <c r="P265" s="103">
        <f t="shared" si="193"/>
        <v>60</v>
      </c>
      <c r="Q265" s="102" t="s">
        <v>45</v>
      </c>
      <c r="R265" s="468" t="str">
        <f t="shared" si="207"/>
        <v>24,63%</v>
      </c>
      <c r="S265" s="100">
        <f t="shared" si="202"/>
        <v>5</v>
      </c>
      <c r="T265" s="103">
        <f t="shared" si="194"/>
        <v>60</v>
      </c>
      <c r="U265" s="102" t="s">
        <v>45</v>
      </c>
      <c r="V265" s="473" t="str">
        <f t="shared" si="208"/>
        <v>20,19%</v>
      </c>
      <c r="W265" s="404"/>
      <c r="X265" s="404"/>
      <c r="Y265" s="404"/>
      <c r="Z265" s="404"/>
      <c r="AA265" s="404"/>
      <c r="AB265" s="404"/>
      <c r="AC265" s="404"/>
      <c r="AD265" s="404"/>
      <c r="AE265" s="404"/>
      <c r="AF265" s="404"/>
      <c r="AG265" s="404"/>
      <c r="AH265" s="404"/>
      <c r="AI265" s="404"/>
      <c r="AJ265" s="404"/>
      <c r="AK265" s="404"/>
      <c r="AL265" s="405"/>
    </row>
    <row r="266" spans="1:38">
      <c r="A266" s="22" t="s">
        <v>524</v>
      </c>
      <c r="B266" s="5"/>
      <c r="C266" s="5"/>
      <c r="D266" s="5"/>
      <c r="E266" s="33"/>
      <c r="F266" s="381"/>
      <c r="G266" s="56"/>
      <c r="H266" s="58"/>
      <c r="I266" s="59"/>
      <c r="J266" s="345"/>
      <c r="K266" s="56"/>
      <c r="L266" s="31"/>
      <c r="M266" s="59"/>
      <c r="N266" s="345"/>
      <c r="O266" s="77"/>
      <c r="P266" s="31"/>
      <c r="Q266" s="59"/>
      <c r="R266" s="466"/>
      <c r="S266" s="56"/>
      <c r="T266" s="31"/>
      <c r="U266" s="59"/>
      <c r="V266" s="474"/>
      <c r="W266" s="404"/>
      <c r="X266" s="404"/>
      <c r="Y266" s="404"/>
      <c r="Z266" s="404"/>
      <c r="AA266" s="404"/>
      <c r="AB266" s="404"/>
      <c r="AC266" s="404"/>
      <c r="AD266" s="404"/>
      <c r="AE266" s="404"/>
      <c r="AF266" s="404"/>
      <c r="AG266" s="404"/>
      <c r="AH266" s="404"/>
      <c r="AI266" s="404"/>
      <c r="AJ266" s="404"/>
      <c r="AK266" s="404"/>
      <c r="AL266" s="405"/>
    </row>
    <row r="267" spans="1:38" s="14" customFormat="1">
      <c r="A267" s="259" t="s">
        <v>525</v>
      </c>
      <c r="B267" s="9" t="s">
        <v>215</v>
      </c>
      <c r="C267" s="9">
        <f>10/60</f>
        <v>0.16666666666666666</v>
      </c>
      <c r="D267" s="9">
        <v>11</v>
      </c>
      <c r="E267" s="108">
        <f>D267/C267</f>
        <v>66</v>
      </c>
      <c r="F267" s="381"/>
      <c r="G267" s="100">
        <f t="shared" si="204"/>
        <v>198</v>
      </c>
      <c r="H267" s="106">
        <f t="shared" si="190"/>
        <v>33</v>
      </c>
      <c r="I267" s="102" t="s">
        <v>216</v>
      </c>
      <c r="J267" s="343" t="str">
        <f t="shared" si="205"/>
        <v>0,51%</v>
      </c>
      <c r="K267" s="100">
        <f t="shared" si="202"/>
        <v>261</v>
      </c>
      <c r="L267" s="103">
        <f t="shared" si="192"/>
        <v>43.5</v>
      </c>
      <c r="M267" s="102" t="s">
        <v>217</v>
      </c>
      <c r="N267" s="343" t="str">
        <f t="shared" si="206"/>
        <v>0,38%</v>
      </c>
      <c r="O267" s="123">
        <f t="shared" si="202"/>
        <v>319</v>
      </c>
      <c r="P267" s="103">
        <f t="shared" si="193"/>
        <v>53.166666666666664</v>
      </c>
      <c r="Q267" s="102" t="s">
        <v>218</v>
      </c>
      <c r="R267" s="468" t="str">
        <f t="shared" si="207"/>
        <v>0,31%</v>
      </c>
      <c r="S267" s="100">
        <f t="shared" si="202"/>
        <v>389</v>
      </c>
      <c r="T267" s="103">
        <f t="shared" si="194"/>
        <v>64.833333333333329</v>
      </c>
      <c r="U267" s="102" t="s">
        <v>219</v>
      </c>
      <c r="V267" s="473" t="str">
        <f t="shared" si="208"/>
        <v>0,26%</v>
      </c>
      <c r="W267" s="404"/>
      <c r="X267" s="404"/>
      <c r="Y267" s="404"/>
      <c r="Z267" s="404"/>
      <c r="AA267" s="404"/>
      <c r="AB267" s="404"/>
      <c r="AC267" s="404"/>
      <c r="AD267" s="404"/>
      <c r="AE267" s="404"/>
      <c r="AF267" s="404"/>
      <c r="AG267" s="404"/>
      <c r="AH267" s="404"/>
      <c r="AI267" s="404"/>
      <c r="AJ267" s="404"/>
      <c r="AK267" s="404"/>
      <c r="AL267" s="405"/>
    </row>
    <row r="268" spans="1:38" s="13" customFormat="1">
      <c r="A268" s="261" t="s">
        <v>526</v>
      </c>
      <c r="B268" s="17" t="s">
        <v>53</v>
      </c>
      <c r="C268" s="17">
        <f>4/60</f>
        <v>6.6666666666666666E-2</v>
      </c>
      <c r="D268" s="17">
        <v>4</v>
      </c>
      <c r="E268" s="33">
        <f t="shared" ref="E268:E274" si="209">D268/C268</f>
        <v>60</v>
      </c>
      <c r="F268" s="381"/>
      <c r="G268" s="56">
        <f t="shared" si="204"/>
        <v>543</v>
      </c>
      <c r="H268" s="58">
        <f t="shared" si="190"/>
        <v>36.200000000000003</v>
      </c>
      <c r="I268" s="59" t="s">
        <v>312</v>
      </c>
      <c r="J268" s="345" t="str">
        <f t="shared" si="205"/>
        <v>0,18%</v>
      </c>
      <c r="K268" s="56">
        <f t="shared" si="202"/>
        <v>718</v>
      </c>
      <c r="L268" s="31">
        <f t="shared" si="192"/>
        <v>47.866666666666667</v>
      </c>
      <c r="M268" s="59" t="s">
        <v>313</v>
      </c>
      <c r="N268" s="345" t="str">
        <f t="shared" si="206"/>
        <v>0,14%</v>
      </c>
      <c r="O268" s="77">
        <f t="shared" si="202"/>
        <v>875</v>
      </c>
      <c r="P268" s="31">
        <f t="shared" si="193"/>
        <v>58.333333333333336</v>
      </c>
      <c r="Q268" s="59" t="s">
        <v>41</v>
      </c>
      <c r="R268" s="466" t="str">
        <f t="shared" si="207"/>
        <v>0,11%</v>
      </c>
      <c r="S268" s="56">
        <f t="shared" si="202"/>
        <v>1068</v>
      </c>
      <c r="T268" s="31">
        <f t="shared" si="194"/>
        <v>71.2</v>
      </c>
      <c r="U268" s="59" t="s">
        <v>314</v>
      </c>
      <c r="V268" s="474" t="str">
        <f t="shared" si="208"/>
        <v>0,09%</v>
      </c>
      <c r="W268" s="404"/>
      <c r="X268" s="404"/>
      <c r="Y268" s="404"/>
      <c r="Z268" s="404"/>
      <c r="AA268" s="404"/>
      <c r="AB268" s="404"/>
      <c r="AC268" s="404"/>
      <c r="AD268" s="404"/>
      <c r="AE268" s="404"/>
      <c r="AF268" s="404"/>
      <c r="AG268" s="404"/>
      <c r="AH268" s="404"/>
      <c r="AI268" s="404"/>
      <c r="AJ268" s="404"/>
      <c r="AK268" s="404"/>
      <c r="AL268" s="405"/>
    </row>
    <row r="269" spans="1:38" s="13" customFormat="1">
      <c r="A269" s="261" t="s">
        <v>527</v>
      </c>
      <c r="B269" s="17" t="s">
        <v>221</v>
      </c>
      <c r="C269" s="17">
        <v>1</v>
      </c>
      <c r="D269" s="17">
        <v>71</v>
      </c>
      <c r="E269" s="33">
        <f t="shared" si="209"/>
        <v>71</v>
      </c>
      <c r="F269" s="381"/>
      <c r="G269" s="56">
        <f t="shared" si="204"/>
        <v>31</v>
      </c>
      <c r="H269" s="58">
        <f t="shared" si="190"/>
        <v>31</v>
      </c>
      <c r="I269" s="59" t="s">
        <v>222</v>
      </c>
      <c r="J269" s="345" t="str">
        <f t="shared" si="205"/>
        <v>3,27%</v>
      </c>
      <c r="K269" s="56">
        <f t="shared" si="202"/>
        <v>41</v>
      </c>
      <c r="L269" s="31">
        <f t="shared" si="192"/>
        <v>41</v>
      </c>
      <c r="M269" s="59" t="s">
        <v>223</v>
      </c>
      <c r="N269" s="345" t="str">
        <f t="shared" si="206"/>
        <v>2,47%</v>
      </c>
      <c r="O269" s="77">
        <f t="shared" si="202"/>
        <v>50</v>
      </c>
      <c r="P269" s="31">
        <f t="shared" si="193"/>
        <v>50</v>
      </c>
      <c r="Q269" s="59" t="s">
        <v>44</v>
      </c>
      <c r="R269" s="466" t="str">
        <f t="shared" si="207"/>
        <v>2,03%</v>
      </c>
      <c r="S269" s="56">
        <f t="shared" si="202"/>
        <v>61</v>
      </c>
      <c r="T269" s="31">
        <f t="shared" si="194"/>
        <v>61</v>
      </c>
      <c r="U269" s="59" t="s">
        <v>224</v>
      </c>
      <c r="V269" s="474" t="str">
        <f t="shared" si="208"/>
        <v>1,66%</v>
      </c>
      <c r="W269" s="404"/>
      <c r="X269" s="404"/>
      <c r="Y269" s="404"/>
      <c r="Z269" s="404"/>
      <c r="AA269" s="404"/>
      <c r="AB269" s="404"/>
      <c r="AC269" s="404"/>
      <c r="AD269" s="404"/>
      <c r="AE269" s="404"/>
      <c r="AF269" s="404"/>
      <c r="AG269" s="404"/>
      <c r="AH269" s="404"/>
      <c r="AI269" s="404"/>
      <c r="AJ269" s="404"/>
      <c r="AK269" s="404"/>
      <c r="AL269" s="405"/>
    </row>
    <row r="270" spans="1:38" s="13" customFormat="1">
      <c r="A270" s="261" t="s">
        <v>528</v>
      </c>
      <c r="B270" s="17" t="s">
        <v>151</v>
      </c>
      <c r="C270" s="17">
        <v>6</v>
      </c>
      <c r="D270" s="17">
        <v>431</v>
      </c>
      <c r="E270" s="33">
        <f t="shared" si="209"/>
        <v>71.833333333333329</v>
      </c>
      <c r="F270" s="381"/>
      <c r="G270" s="56">
        <f t="shared" si="204"/>
        <v>6</v>
      </c>
      <c r="H270" s="58">
        <f t="shared" si="190"/>
        <v>36</v>
      </c>
      <c r="I270" s="59" t="s">
        <v>48</v>
      </c>
      <c r="J270" s="345" t="str">
        <f t="shared" si="205"/>
        <v>19,86%</v>
      </c>
      <c r="K270" s="56">
        <f t="shared" si="202"/>
        <v>7</v>
      </c>
      <c r="L270" s="31">
        <f t="shared" si="192"/>
        <v>42</v>
      </c>
      <c r="M270" s="59" t="s">
        <v>226</v>
      </c>
      <c r="N270" s="345" t="str">
        <f t="shared" si="206"/>
        <v>15,02%</v>
      </c>
      <c r="O270" s="77">
        <f t="shared" si="202"/>
        <v>9</v>
      </c>
      <c r="P270" s="31">
        <f t="shared" si="193"/>
        <v>54</v>
      </c>
      <c r="Q270" s="59" t="s">
        <v>49</v>
      </c>
      <c r="R270" s="466" t="str">
        <f t="shared" si="207"/>
        <v>12,31%</v>
      </c>
      <c r="S270" s="56">
        <f t="shared" si="202"/>
        <v>10</v>
      </c>
      <c r="T270" s="31">
        <f t="shared" si="194"/>
        <v>60</v>
      </c>
      <c r="U270" s="59" t="s">
        <v>45</v>
      </c>
      <c r="V270" s="474" t="str">
        <f t="shared" si="208"/>
        <v>10,09%</v>
      </c>
      <c r="W270" s="404"/>
      <c r="X270" s="404"/>
      <c r="Y270" s="404"/>
      <c r="Z270" s="404"/>
      <c r="AA270" s="404"/>
      <c r="AB270" s="404"/>
      <c r="AC270" s="404"/>
      <c r="AD270" s="404"/>
      <c r="AE270" s="404"/>
      <c r="AF270" s="404"/>
      <c r="AG270" s="404"/>
      <c r="AH270" s="404"/>
      <c r="AI270" s="404"/>
      <c r="AJ270" s="404"/>
      <c r="AK270" s="404"/>
      <c r="AL270" s="405"/>
    </row>
    <row r="271" spans="1:38" s="13" customFormat="1">
      <c r="A271" s="261" t="s">
        <v>529</v>
      </c>
      <c r="B271" s="17" t="s">
        <v>47</v>
      </c>
      <c r="C271" s="17">
        <v>9</v>
      </c>
      <c r="D271" s="17">
        <v>646</v>
      </c>
      <c r="E271" s="33">
        <f t="shared" si="209"/>
        <v>71.777777777777771</v>
      </c>
      <c r="F271" s="381"/>
      <c r="G271" s="56">
        <f t="shared" si="204"/>
        <v>4</v>
      </c>
      <c r="H271" s="58">
        <f t="shared" si="190"/>
        <v>36</v>
      </c>
      <c r="I271" s="59" t="s">
        <v>48</v>
      </c>
      <c r="J271" s="345" t="str">
        <f t="shared" si="205"/>
        <v>29,77%</v>
      </c>
      <c r="K271" s="56">
        <f t="shared" si="202"/>
        <v>5</v>
      </c>
      <c r="L271" s="31">
        <f t="shared" si="192"/>
        <v>45</v>
      </c>
      <c r="M271" s="59" t="s">
        <v>18</v>
      </c>
      <c r="N271" s="345" t="str">
        <f t="shared" si="206"/>
        <v>22,51%</v>
      </c>
      <c r="O271" s="77">
        <f t="shared" si="202"/>
        <v>6</v>
      </c>
      <c r="P271" s="31">
        <f t="shared" si="193"/>
        <v>54</v>
      </c>
      <c r="Q271" s="59" t="s">
        <v>49</v>
      </c>
      <c r="R271" s="466" t="str">
        <f t="shared" si="207"/>
        <v>18,46%</v>
      </c>
      <c r="S271" s="56">
        <f t="shared" si="202"/>
        <v>7</v>
      </c>
      <c r="T271" s="31">
        <f t="shared" si="194"/>
        <v>63</v>
      </c>
      <c r="U271" s="59" t="s">
        <v>50</v>
      </c>
      <c r="V271" s="474" t="str">
        <f t="shared" si="208"/>
        <v>15,13%</v>
      </c>
      <c r="W271" s="404"/>
      <c r="X271" s="404"/>
      <c r="Y271" s="404"/>
      <c r="Z271" s="404"/>
      <c r="AA271" s="404"/>
      <c r="AB271" s="404"/>
      <c r="AC271" s="404"/>
      <c r="AD271" s="404"/>
      <c r="AE271" s="404"/>
      <c r="AF271" s="404"/>
      <c r="AG271" s="404"/>
      <c r="AH271" s="404"/>
      <c r="AI271" s="404"/>
      <c r="AJ271" s="404"/>
      <c r="AK271" s="404"/>
      <c r="AL271" s="405"/>
    </row>
    <row r="272" spans="1:38" s="13" customFormat="1">
      <c r="A272" s="261" t="s">
        <v>530</v>
      </c>
      <c r="B272" s="17" t="s">
        <v>228</v>
      </c>
      <c r="C272" s="17">
        <v>12</v>
      </c>
      <c r="D272" s="17">
        <v>862</v>
      </c>
      <c r="E272" s="33">
        <f t="shared" si="209"/>
        <v>71.833333333333329</v>
      </c>
      <c r="F272" s="381"/>
      <c r="G272" s="56">
        <f t="shared" si="204"/>
        <v>3</v>
      </c>
      <c r="H272" s="58">
        <f t="shared" si="190"/>
        <v>36</v>
      </c>
      <c r="I272" s="59" t="s">
        <v>48</v>
      </c>
      <c r="J272" s="345" t="str">
        <f t="shared" si="205"/>
        <v>39,72%</v>
      </c>
      <c r="K272" s="56">
        <f t="shared" si="202"/>
        <v>4</v>
      </c>
      <c r="L272" s="31">
        <f t="shared" si="192"/>
        <v>48</v>
      </c>
      <c r="M272" s="59" t="s">
        <v>74</v>
      </c>
      <c r="N272" s="345" t="str">
        <f t="shared" si="206"/>
        <v>30,03%</v>
      </c>
      <c r="O272" s="77">
        <f t="shared" si="202"/>
        <v>5</v>
      </c>
      <c r="P272" s="31">
        <f t="shared" si="193"/>
        <v>60</v>
      </c>
      <c r="Q272" s="59" t="s">
        <v>45</v>
      </c>
      <c r="R272" s="466" t="str">
        <f t="shared" si="207"/>
        <v>24,63%</v>
      </c>
      <c r="S272" s="56">
        <f t="shared" si="202"/>
        <v>5</v>
      </c>
      <c r="T272" s="31">
        <f t="shared" si="194"/>
        <v>60</v>
      </c>
      <c r="U272" s="59" t="s">
        <v>45</v>
      </c>
      <c r="V272" s="474" t="str">
        <f t="shared" si="208"/>
        <v>20,19%</v>
      </c>
      <c r="W272" s="404"/>
      <c r="X272" s="404"/>
      <c r="Y272" s="404"/>
      <c r="Z272" s="404"/>
      <c r="AA272" s="404"/>
      <c r="AB272" s="404"/>
      <c r="AC272" s="404"/>
      <c r="AD272" s="404"/>
      <c r="AE272" s="404"/>
      <c r="AF272" s="404"/>
      <c r="AG272" s="404"/>
      <c r="AH272" s="404"/>
      <c r="AI272" s="404"/>
      <c r="AJ272" s="404"/>
      <c r="AK272" s="404"/>
      <c r="AL272" s="405"/>
    </row>
    <row r="273" spans="1:38" s="14" customFormat="1">
      <c r="A273" s="259" t="s">
        <v>531</v>
      </c>
      <c r="B273" s="9" t="s">
        <v>248</v>
      </c>
      <c r="C273" s="9">
        <v>24</v>
      </c>
      <c r="D273" s="9">
        <v>1724</v>
      </c>
      <c r="E273" s="27">
        <f t="shared" si="209"/>
        <v>71.833333333333329</v>
      </c>
      <c r="F273" s="381"/>
      <c r="G273" s="100">
        <f t="shared" si="204"/>
        <v>2</v>
      </c>
      <c r="H273" s="106">
        <f t="shared" si="190"/>
        <v>48</v>
      </c>
      <c r="I273" s="109" t="s">
        <v>74</v>
      </c>
      <c r="J273" s="343" t="str">
        <f t="shared" si="205"/>
        <v>79,45%</v>
      </c>
      <c r="K273" s="100">
        <f t="shared" si="202"/>
        <v>2</v>
      </c>
      <c r="L273" s="103">
        <f t="shared" si="192"/>
        <v>48</v>
      </c>
      <c r="M273" s="109" t="s">
        <v>74</v>
      </c>
      <c r="N273" s="343" t="str">
        <f t="shared" si="206"/>
        <v>60,07%</v>
      </c>
      <c r="O273" s="123">
        <f t="shared" si="202"/>
        <v>3</v>
      </c>
      <c r="P273" s="103">
        <f t="shared" si="193"/>
        <v>72</v>
      </c>
      <c r="Q273" s="109" t="s">
        <v>125</v>
      </c>
      <c r="R273" s="468" t="str">
        <f t="shared" si="207"/>
        <v>49,26%</v>
      </c>
      <c r="S273" s="100">
        <f t="shared" si="202"/>
        <v>3</v>
      </c>
      <c r="T273" s="103">
        <f t="shared" si="194"/>
        <v>72</v>
      </c>
      <c r="U273" s="109" t="s">
        <v>125</v>
      </c>
      <c r="V273" s="473" t="str">
        <f t="shared" si="208"/>
        <v>40,37%</v>
      </c>
      <c r="W273" s="404"/>
      <c r="X273" s="404"/>
      <c r="Y273" s="404"/>
      <c r="Z273" s="404"/>
      <c r="AA273" s="404"/>
      <c r="AB273" s="404"/>
      <c r="AC273" s="404"/>
      <c r="AD273" s="404"/>
      <c r="AE273" s="404"/>
      <c r="AF273" s="404"/>
      <c r="AG273" s="404"/>
      <c r="AH273" s="404"/>
      <c r="AI273" s="404"/>
      <c r="AJ273" s="404"/>
      <c r="AK273" s="404"/>
      <c r="AL273" s="405"/>
    </row>
    <row r="274" spans="1:38" s="92" customFormat="1">
      <c r="A274" s="86" t="s">
        <v>532</v>
      </c>
      <c r="B274" s="146" t="s">
        <v>132</v>
      </c>
      <c r="C274" s="87">
        <f>2+(20/60)</f>
        <v>2.3333333333333335</v>
      </c>
      <c r="D274" s="87">
        <v>215</v>
      </c>
      <c r="E274" s="54">
        <f t="shared" si="209"/>
        <v>92.142857142857139</v>
      </c>
      <c r="F274" s="381"/>
      <c r="G274" s="88">
        <f t="shared" si="204"/>
        <v>11</v>
      </c>
      <c r="H274" s="89">
        <f t="shared" si="190"/>
        <v>25.666666666666668</v>
      </c>
      <c r="I274" s="90" t="s">
        <v>346</v>
      </c>
      <c r="J274" s="347" t="str">
        <f t="shared" si="205"/>
        <v>9,91%</v>
      </c>
      <c r="K274" s="88">
        <f t="shared" si="202"/>
        <v>14</v>
      </c>
      <c r="L274" s="91">
        <f t="shared" si="192"/>
        <v>32.666666666666671</v>
      </c>
      <c r="M274" s="93" t="s">
        <v>343</v>
      </c>
      <c r="N274" s="347" t="str">
        <f t="shared" si="206"/>
        <v>7,49%</v>
      </c>
      <c r="O274" s="125">
        <f t="shared" si="202"/>
        <v>17</v>
      </c>
      <c r="P274" s="91">
        <f t="shared" si="193"/>
        <v>39.666666666666671</v>
      </c>
      <c r="Q274" s="93" t="s">
        <v>347</v>
      </c>
      <c r="R274" s="467" t="str">
        <f t="shared" si="207"/>
        <v>6,14%</v>
      </c>
      <c r="S274" s="88">
        <f t="shared" si="202"/>
        <v>20</v>
      </c>
      <c r="T274" s="91">
        <f t="shared" si="194"/>
        <v>46.666666666666671</v>
      </c>
      <c r="U274" s="93" t="s">
        <v>56</v>
      </c>
      <c r="V274" s="472" t="str">
        <f t="shared" si="208"/>
        <v>5,04%</v>
      </c>
      <c r="W274" s="404"/>
      <c r="X274" s="404"/>
      <c r="Y274" s="404"/>
      <c r="Z274" s="404"/>
      <c r="AA274" s="404"/>
      <c r="AB274" s="404"/>
      <c r="AC274" s="404"/>
      <c r="AD274" s="404"/>
      <c r="AE274" s="404"/>
      <c r="AF274" s="404"/>
      <c r="AG274" s="404"/>
      <c r="AH274" s="404"/>
      <c r="AI274" s="404"/>
      <c r="AJ274" s="404"/>
      <c r="AK274" s="404"/>
      <c r="AL274" s="405"/>
    </row>
    <row r="275" spans="1:38">
      <c r="A275" s="22" t="s">
        <v>533</v>
      </c>
      <c r="B275" s="5"/>
      <c r="C275" s="5"/>
      <c r="D275" s="5"/>
      <c r="E275" s="33"/>
      <c r="F275" s="381"/>
      <c r="G275" s="56"/>
      <c r="H275" s="58"/>
      <c r="I275" s="59"/>
      <c r="J275" s="345"/>
      <c r="K275" s="56"/>
      <c r="L275" s="31"/>
      <c r="M275" s="59"/>
      <c r="N275" s="345"/>
      <c r="O275" s="77"/>
      <c r="P275" s="31"/>
      <c r="Q275" s="59"/>
      <c r="R275" s="466"/>
      <c r="S275" s="56"/>
      <c r="T275" s="31"/>
      <c r="U275" s="59"/>
      <c r="V275" s="474"/>
      <c r="W275" s="404"/>
      <c r="X275" s="404"/>
      <c r="Y275" s="404"/>
      <c r="Z275" s="404"/>
      <c r="AA275" s="404"/>
      <c r="AB275" s="404"/>
      <c r="AC275" s="404"/>
      <c r="AD275" s="404"/>
      <c r="AE275" s="404"/>
      <c r="AF275" s="404"/>
      <c r="AG275" s="404"/>
      <c r="AH275" s="404"/>
      <c r="AI275" s="404"/>
      <c r="AJ275" s="404"/>
      <c r="AK275" s="404"/>
      <c r="AL275" s="405"/>
    </row>
    <row r="276" spans="1:38">
      <c r="A276" s="260" t="s">
        <v>534</v>
      </c>
      <c r="B276" s="5" t="s">
        <v>14</v>
      </c>
      <c r="C276" s="5">
        <v>5</v>
      </c>
      <c r="D276" s="5">
        <v>431</v>
      </c>
      <c r="E276" s="33">
        <f>D276/C276</f>
        <v>86.2</v>
      </c>
      <c r="F276" s="381"/>
      <c r="G276" s="56">
        <f t="shared" si="204"/>
        <v>6</v>
      </c>
      <c r="H276" s="58">
        <f t="shared" si="190"/>
        <v>30</v>
      </c>
      <c r="I276" s="59" t="s">
        <v>16</v>
      </c>
      <c r="J276" s="345" t="str">
        <f t="shared" si="205"/>
        <v>19,86%</v>
      </c>
      <c r="K276" s="56">
        <f t="shared" si="202"/>
        <v>7</v>
      </c>
      <c r="L276" s="31">
        <f t="shared" si="192"/>
        <v>35</v>
      </c>
      <c r="M276" s="59" t="s">
        <v>17</v>
      </c>
      <c r="N276" s="345" t="str">
        <f t="shared" si="206"/>
        <v>15,02%</v>
      </c>
      <c r="O276" s="77">
        <f t="shared" si="202"/>
        <v>9</v>
      </c>
      <c r="P276" s="31">
        <f t="shared" si="193"/>
        <v>45</v>
      </c>
      <c r="Q276" s="59" t="s">
        <v>18</v>
      </c>
      <c r="R276" s="466" t="str">
        <f t="shared" si="207"/>
        <v>12,31%</v>
      </c>
      <c r="S276" s="56">
        <f t="shared" si="202"/>
        <v>10</v>
      </c>
      <c r="T276" s="31">
        <f t="shared" si="194"/>
        <v>50</v>
      </c>
      <c r="U276" s="59" t="s">
        <v>44</v>
      </c>
      <c r="V276" s="474" t="str">
        <f t="shared" si="208"/>
        <v>10,09%</v>
      </c>
      <c r="W276" s="404"/>
      <c r="X276" s="404"/>
      <c r="Y276" s="404"/>
      <c r="Z276" s="404"/>
      <c r="AA276" s="404"/>
      <c r="AB276" s="404"/>
      <c r="AC276" s="404"/>
      <c r="AD276" s="404"/>
      <c r="AE276" s="404"/>
      <c r="AF276" s="404"/>
      <c r="AG276" s="404"/>
      <c r="AH276" s="404"/>
      <c r="AI276" s="404"/>
      <c r="AJ276" s="404"/>
      <c r="AK276" s="404"/>
      <c r="AL276" s="405"/>
    </row>
    <row r="277" spans="1:38">
      <c r="A277" s="260" t="s">
        <v>535</v>
      </c>
      <c r="B277" s="5" t="s">
        <v>14</v>
      </c>
      <c r="C277" s="5">
        <v>5</v>
      </c>
      <c r="D277" s="5">
        <v>431</v>
      </c>
      <c r="E277" s="33">
        <f t="shared" ref="E277:E278" si="210">D277/C277</f>
        <v>86.2</v>
      </c>
      <c r="F277" s="381"/>
      <c r="G277" s="56">
        <f t="shared" si="204"/>
        <v>6</v>
      </c>
      <c r="H277" s="58">
        <f t="shared" si="190"/>
        <v>30</v>
      </c>
      <c r="I277" s="59" t="s">
        <v>16</v>
      </c>
      <c r="J277" s="345" t="str">
        <f t="shared" si="205"/>
        <v>19,86%</v>
      </c>
      <c r="K277" s="56">
        <f t="shared" si="202"/>
        <v>7</v>
      </c>
      <c r="L277" s="31">
        <f t="shared" si="192"/>
        <v>35</v>
      </c>
      <c r="M277" s="59" t="s">
        <v>17</v>
      </c>
      <c r="N277" s="345" t="str">
        <f t="shared" si="206"/>
        <v>15,02%</v>
      </c>
      <c r="O277" s="77">
        <f t="shared" si="202"/>
        <v>9</v>
      </c>
      <c r="P277" s="31">
        <f t="shared" si="193"/>
        <v>45</v>
      </c>
      <c r="Q277" s="59" t="s">
        <v>18</v>
      </c>
      <c r="R277" s="466" t="str">
        <f t="shared" si="207"/>
        <v>12,31%</v>
      </c>
      <c r="S277" s="56">
        <f t="shared" si="202"/>
        <v>10</v>
      </c>
      <c r="T277" s="31">
        <f t="shared" si="194"/>
        <v>50</v>
      </c>
      <c r="U277" s="59" t="s">
        <v>44</v>
      </c>
      <c r="V277" s="474" t="str">
        <f t="shared" si="208"/>
        <v>10,09%</v>
      </c>
      <c r="W277" s="404"/>
      <c r="X277" s="404"/>
      <c r="Y277" s="404"/>
      <c r="Z277" s="404"/>
      <c r="AA277" s="404"/>
      <c r="AB277" s="404"/>
      <c r="AC277" s="404"/>
      <c r="AD277" s="404"/>
      <c r="AE277" s="404"/>
      <c r="AF277" s="404"/>
      <c r="AG277" s="404"/>
      <c r="AH277" s="404"/>
      <c r="AI277" s="404"/>
      <c r="AJ277" s="404"/>
      <c r="AK277" s="404"/>
      <c r="AL277" s="405"/>
    </row>
    <row r="278" spans="1:38" s="92" customFormat="1" ht="15.75" thickBot="1">
      <c r="A278" s="94" t="s">
        <v>536</v>
      </c>
      <c r="B278" s="95" t="s">
        <v>341</v>
      </c>
      <c r="C278" s="95">
        <f>40/60</f>
        <v>0.66666666666666663</v>
      </c>
      <c r="D278" s="95">
        <v>59</v>
      </c>
      <c r="E278" s="163">
        <f t="shared" si="210"/>
        <v>88.5</v>
      </c>
      <c r="F278" s="382"/>
      <c r="G278" s="96">
        <f t="shared" si="204"/>
        <v>37</v>
      </c>
      <c r="H278" s="97">
        <f t="shared" si="190"/>
        <v>24.666666666666664</v>
      </c>
      <c r="I278" s="105" t="s">
        <v>342</v>
      </c>
      <c r="J278" s="347" t="str">
        <f t="shared" si="205"/>
        <v>2,72%</v>
      </c>
      <c r="K278" s="339">
        <f t="shared" si="204"/>
        <v>49</v>
      </c>
      <c r="L278" s="530">
        <f t="shared" si="192"/>
        <v>32.666666666666664</v>
      </c>
      <c r="M278" s="531" t="s">
        <v>343</v>
      </c>
      <c r="N278" s="533" t="str">
        <f t="shared" si="206"/>
        <v>2,06%</v>
      </c>
      <c r="O278" s="332">
        <f t="shared" si="204"/>
        <v>60</v>
      </c>
      <c r="P278" s="99">
        <f t="shared" si="193"/>
        <v>40</v>
      </c>
      <c r="Q278" s="98" t="s">
        <v>21</v>
      </c>
      <c r="R278" s="467" t="str">
        <f>TEXT(D278/$O$260,"0,00%")</f>
        <v>1,69%</v>
      </c>
      <c r="S278" s="96">
        <f t="shared" si="204"/>
        <v>73</v>
      </c>
      <c r="T278" s="99">
        <f t="shared" si="194"/>
        <v>48.666666666666664</v>
      </c>
      <c r="U278" s="98" t="s">
        <v>344</v>
      </c>
      <c r="V278" s="485" t="str">
        <f t="shared" si="208"/>
        <v>1,38%</v>
      </c>
      <c r="W278" s="404"/>
      <c r="X278" s="404"/>
      <c r="Y278" s="404"/>
      <c r="Z278" s="404"/>
      <c r="AA278" s="404"/>
      <c r="AB278" s="404"/>
      <c r="AC278" s="404"/>
      <c r="AD278" s="404"/>
      <c r="AE278" s="404"/>
      <c r="AF278" s="404"/>
      <c r="AG278" s="404"/>
      <c r="AH278" s="404"/>
      <c r="AI278" s="404"/>
      <c r="AJ278" s="404"/>
      <c r="AK278" s="404"/>
      <c r="AL278" s="405"/>
    </row>
    <row r="279" spans="1:38" s="70" customFormat="1" ht="15.75" thickBot="1">
      <c r="A279" s="359" t="s">
        <v>76</v>
      </c>
      <c r="B279" s="360"/>
      <c r="C279" s="360"/>
      <c r="D279" s="360"/>
      <c r="E279" s="360"/>
      <c r="F279" s="361"/>
      <c r="G279" s="419">
        <v>3100</v>
      </c>
      <c r="H279" s="410"/>
      <c r="I279" s="410"/>
      <c r="J279" s="413"/>
      <c r="K279" s="419">
        <v>4100</v>
      </c>
      <c r="L279" s="410"/>
      <c r="M279" s="410"/>
      <c r="N279" s="413"/>
      <c r="O279" s="419">
        <v>5000</v>
      </c>
      <c r="P279" s="410"/>
      <c r="Q279" s="410"/>
      <c r="R279" s="413"/>
      <c r="S279" s="419">
        <v>6100</v>
      </c>
      <c r="T279" s="410"/>
      <c r="U279" s="410"/>
      <c r="V279" s="413"/>
      <c r="W279" s="404"/>
      <c r="X279" s="404"/>
      <c r="Y279" s="404"/>
      <c r="Z279" s="404"/>
      <c r="AA279" s="404"/>
      <c r="AB279" s="404"/>
      <c r="AC279" s="404"/>
      <c r="AD279" s="404"/>
      <c r="AE279" s="404"/>
      <c r="AF279" s="404"/>
      <c r="AG279" s="404"/>
      <c r="AH279" s="404"/>
      <c r="AI279" s="404"/>
      <c r="AJ279" s="404"/>
      <c r="AK279" s="404"/>
      <c r="AL279" s="405"/>
    </row>
    <row r="280" spans="1:38" s="13" customFormat="1">
      <c r="A280" s="153" t="s">
        <v>537</v>
      </c>
      <c r="B280" s="164" t="s">
        <v>69</v>
      </c>
      <c r="C280" s="154">
        <f>1+(40/60)</f>
        <v>1.6666666666666665</v>
      </c>
      <c r="D280" s="154">
        <v>143</v>
      </c>
      <c r="E280" s="30">
        <f>D280/C280</f>
        <v>85.800000000000011</v>
      </c>
      <c r="F280" s="380"/>
      <c r="G280" s="67">
        <f>ROUNDUP(G$279/$D280,0)</f>
        <v>22</v>
      </c>
      <c r="H280" s="69">
        <f t="shared" si="190"/>
        <v>36.666666666666664</v>
      </c>
      <c r="I280" s="68" t="s">
        <v>113</v>
      </c>
      <c r="J280" s="345" t="str">
        <f>TEXT(D280/$G$279,"0,00%")</f>
        <v>4,61%</v>
      </c>
      <c r="K280" s="325">
        <f t="shared" ref="K280:S295" si="211">ROUNDUP(K$279/$D280,0)</f>
        <v>29</v>
      </c>
      <c r="L280" s="36">
        <f t="shared" si="192"/>
        <v>48.333333333333329</v>
      </c>
      <c r="M280" s="68" t="s">
        <v>114</v>
      </c>
      <c r="N280" s="345" t="str">
        <f>TEXT(D280/$K$279,"0,00%")</f>
        <v>3,49%</v>
      </c>
      <c r="O280" s="68">
        <f t="shared" si="211"/>
        <v>35</v>
      </c>
      <c r="P280" s="36">
        <f t="shared" si="193"/>
        <v>58.333333333333329</v>
      </c>
      <c r="Q280" s="68" t="s">
        <v>41</v>
      </c>
      <c r="R280" s="466" t="str">
        <f>TEXT(D280/$O$279,"0,00%")</f>
        <v>2,86%</v>
      </c>
      <c r="S280" s="67">
        <f t="shared" si="211"/>
        <v>43</v>
      </c>
      <c r="T280" s="36">
        <f t="shared" si="194"/>
        <v>71.666666666666657</v>
      </c>
      <c r="U280" s="68" t="s">
        <v>115</v>
      </c>
      <c r="V280" s="345" t="str">
        <f>TEXT(D280/$S$279,"0,00%")</f>
        <v>2,34%</v>
      </c>
      <c r="W280" s="404"/>
      <c r="X280" s="404"/>
      <c r="Y280" s="404"/>
      <c r="Z280" s="404"/>
      <c r="AA280" s="404"/>
      <c r="AB280" s="404"/>
      <c r="AC280" s="404"/>
      <c r="AD280" s="404"/>
      <c r="AE280" s="404"/>
      <c r="AF280" s="404"/>
      <c r="AG280" s="404"/>
      <c r="AH280" s="404"/>
      <c r="AI280" s="404"/>
      <c r="AJ280" s="404"/>
      <c r="AK280" s="404"/>
      <c r="AL280" s="405"/>
    </row>
    <row r="281" spans="1:38" s="92" customFormat="1">
      <c r="A281" s="86" t="s">
        <v>538</v>
      </c>
      <c r="B281" s="146" t="s">
        <v>79</v>
      </c>
      <c r="C281" s="146">
        <v>4</v>
      </c>
      <c r="D281" s="87">
        <v>359</v>
      </c>
      <c r="E281" s="53">
        <f>D281/C281</f>
        <v>89.75</v>
      </c>
      <c r="F281" s="381"/>
      <c r="G281" s="88">
        <f t="shared" ref="G281:S296" si="212">ROUNDUP(G$279/$D281,0)</f>
        <v>9</v>
      </c>
      <c r="H281" s="89">
        <f t="shared" si="190"/>
        <v>36</v>
      </c>
      <c r="I281" s="90" t="s">
        <v>48</v>
      </c>
      <c r="J281" s="347" t="str">
        <f>TEXT(D281/$G$279,"0,00%")</f>
        <v>11,58%</v>
      </c>
      <c r="K281" s="125">
        <f t="shared" si="211"/>
        <v>12</v>
      </c>
      <c r="L281" s="91">
        <f t="shared" si="192"/>
        <v>48</v>
      </c>
      <c r="M281" s="90" t="s">
        <v>74</v>
      </c>
      <c r="N281" s="347" t="str">
        <f t="shared" ref="N281:N296" si="213">TEXT(D281/$K$279,"0,00%")</f>
        <v>8,76%</v>
      </c>
      <c r="O281" s="90">
        <f t="shared" si="211"/>
        <v>14</v>
      </c>
      <c r="P281" s="91">
        <f t="shared" si="193"/>
        <v>56</v>
      </c>
      <c r="Q281" s="90" t="s">
        <v>80</v>
      </c>
      <c r="R281" s="467" t="str">
        <f t="shared" ref="R281:R296" si="214">TEXT(D281/$O$279,"0,00%")</f>
        <v>7,18%</v>
      </c>
      <c r="S281" s="88">
        <f t="shared" si="211"/>
        <v>17</v>
      </c>
      <c r="T281" s="91">
        <f t="shared" si="194"/>
        <v>68</v>
      </c>
      <c r="U281" s="90" t="s">
        <v>81</v>
      </c>
      <c r="V281" s="472" t="str">
        <f t="shared" ref="V281:V296" si="215">TEXT(D281/$S$279,"0,00%")</f>
        <v>5,89%</v>
      </c>
      <c r="W281" s="404"/>
      <c r="X281" s="404"/>
      <c r="Y281" s="404"/>
      <c r="Z281" s="404"/>
      <c r="AA281" s="404"/>
      <c r="AB281" s="404"/>
      <c r="AC281" s="404"/>
      <c r="AD281" s="404"/>
      <c r="AE281" s="404"/>
      <c r="AF281" s="404"/>
      <c r="AG281" s="404"/>
      <c r="AH281" s="404"/>
      <c r="AI281" s="404"/>
      <c r="AJ281" s="404"/>
      <c r="AK281" s="404"/>
      <c r="AL281" s="405"/>
    </row>
    <row r="282" spans="1:38" s="13" customFormat="1">
      <c r="A282" s="24" t="s">
        <v>539</v>
      </c>
      <c r="B282" s="17"/>
      <c r="C282" s="17"/>
      <c r="D282" s="17"/>
      <c r="E282" s="33"/>
      <c r="F282" s="381"/>
      <c r="G282" s="56"/>
      <c r="H282" s="58"/>
      <c r="I282" s="59"/>
      <c r="J282" s="345"/>
      <c r="K282" s="77"/>
      <c r="L282" s="31"/>
      <c r="M282" s="59"/>
      <c r="N282" s="345"/>
      <c r="O282" s="59"/>
      <c r="P282" s="31"/>
      <c r="Q282" s="59"/>
      <c r="R282" s="466"/>
      <c r="S282" s="56"/>
      <c r="T282" s="31"/>
      <c r="U282" s="59"/>
      <c r="V282" s="474"/>
      <c r="W282" s="404"/>
      <c r="X282" s="404"/>
      <c r="Y282" s="404"/>
      <c r="Z282" s="404"/>
      <c r="AA282" s="404"/>
      <c r="AB282" s="404"/>
      <c r="AC282" s="404"/>
      <c r="AD282" s="404"/>
      <c r="AE282" s="404"/>
      <c r="AF282" s="404"/>
      <c r="AG282" s="404"/>
      <c r="AH282" s="404"/>
      <c r="AI282" s="404"/>
      <c r="AJ282" s="404"/>
      <c r="AK282" s="404"/>
      <c r="AL282" s="405"/>
    </row>
    <row r="283" spans="1:38" s="14" customFormat="1">
      <c r="A283" s="259" t="s">
        <v>540</v>
      </c>
      <c r="B283" s="9" t="s">
        <v>38</v>
      </c>
      <c r="C283" s="28">
        <f>5/60</f>
        <v>8.3333333333333329E-2</v>
      </c>
      <c r="D283" s="9">
        <v>5</v>
      </c>
      <c r="E283" s="27">
        <f>D283/C283</f>
        <v>60</v>
      </c>
      <c r="F283" s="381"/>
      <c r="G283" s="100">
        <f t="shared" si="212"/>
        <v>620</v>
      </c>
      <c r="H283" s="106">
        <f t="shared" si="190"/>
        <v>51.666666666666664</v>
      </c>
      <c r="I283" s="102" t="s">
        <v>119</v>
      </c>
      <c r="J283" s="343" t="str">
        <f t="shared" ref="J283:J296" si="216">TEXT(D283/$G$279,"0,00%")</f>
        <v>0,16%</v>
      </c>
      <c r="K283" s="123">
        <f t="shared" si="211"/>
        <v>820</v>
      </c>
      <c r="L283" s="103">
        <f t="shared" si="192"/>
        <v>68.333333333333329</v>
      </c>
      <c r="M283" s="102" t="s">
        <v>120</v>
      </c>
      <c r="N283" s="343" t="str">
        <f t="shared" si="213"/>
        <v>0,12%</v>
      </c>
      <c r="O283" s="102">
        <f t="shared" si="211"/>
        <v>1000</v>
      </c>
      <c r="P283" s="103">
        <f t="shared" si="193"/>
        <v>83.333333333333329</v>
      </c>
      <c r="Q283" s="102" t="s">
        <v>121</v>
      </c>
      <c r="R283" s="468" t="str">
        <f t="shared" si="214"/>
        <v>0,10%</v>
      </c>
      <c r="S283" s="100">
        <f t="shared" si="211"/>
        <v>1220</v>
      </c>
      <c r="T283" s="103">
        <f t="shared" si="194"/>
        <v>101.66666666666666</v>
      </c>
      <c r="U283" s="102" t="s">
        <v>122</v>
      </c>
      <c r="V283" s="473" t="str">
        <f t="shared" si="215"/>
        <v>0,08%</v>
      </c>
      <c r="W283" s="404"/>
      <c r="X283" s="404"/>
      <c r="Y283" s="404"/>
      <c r="Z283" s="404"/>
      <c r="AA283" s="404"/>
      <c r="AB283" s="404"/>
      <c r="AC283" s="404"/>
      <c r="AD283" s="404"/>
      <c r="AE283" s="404"/>
      <c r="AF283" s="404"/>
      <c r="AG283" s="404"/>
      <c r="AH283" s="404"/>
      <c r="AI283" s="404"/>
      <c r="AJ283" s="404"/>
      <c r="AK283" s="404"/>
      <c r="AL283" s="405"/>
    </row>
    <row r="284" spans="1:38" s="13" customFormat="1">
      <c r="A284" s="261" t="s">
        <v>541</v>
      </c>
      <c r="B284" s="17" t="s">
        <v>215</v>
      </c>
      <c r="C284" s="17">
        <f>10/60</f>
        <v>0.16666666666666666</v>
      </c>
      <c r="D284" s="17">
        <v>11</v>
      </c>
      <c r="E284" s="33">
        <f t="shared" ref="E284:E286" si="217">D284/C284</f>
        <v>66</v>
      </c>
      <c r="F284" s="381"/>
      <c r="G284" s="56">
        <f t="shared" si="212"/>
        <v>282</v>
      </c>
      <c r="H284" s="58">
        <f t="shared" si="190"/>
        <v>47</v>
      </c>
      <c r="I284" s="59" t="s">
        <v>542</v>
      </c>
      <c r="J284" s="345" t="str">
        <f t="shared" si="216"/>
        <v>0,35%</v>
      </c>
      <c r="K284" s="77">
        <f t="shared" si="211"/>
        <v>373</v>
      </c>
      <c r="L284" s="31">
        <f t="shared" si="192"/>
        <v>62.166666666666664</v>
      </c>
      <c r="M284" s="59" t="s">
        <v>543</v>
      </c>
      <c r="N284" s="345" t="str">
        <f t="shared" si="213"/>
        <v>0,27%</v>
      </c>
      <c r="O284" s="59">
        <f t="shared" si="211"/>
        <v>455</v>
      </c>
      <c r="P284" s="31">
        <f t="shared" si="193"/>
        <v>75.833333333333329</v>
      </c>
      <c r="Q284" s="59" t="s">
        <v>544</v>
      </c>
      <c r="R284" s="466" t="str">
        <f t="shared" si="214"/>
        <v>0,22%</v>
      </c>
      <c r="S284" s="56">
        <f t="shared" si="211"/>
        <v>555</v>
      </c>
      <c r="T284" s="31">
        <f t="shared" si="194"/>
        <v>92.5</v>
      </c>
      <c r="U284" s="59" t="s">
        <v>545</v>
      </c>
      <c r="V284" s="474" t="str">
        <f t="shared" si="215"/>
        <v>0,18%</v>
      </c>
      <c r="W284" s="404"/>
      <c r="X284" s="404"/>
      <c r="Y284" s="404"/>
      <c r="Z284" s="404"/>
      <c r="AA284" s="404"/>
      <c r="AB284" s="404"/>
      <c r="AC284" s="404"/>
      <c r="AD284" s="404"/>
      <c r="AE284" s="404"/>
      <c r="AF284" s="404"/>
      <c r="AG284" s="404"/>
      <c r="AH284" s="404"/>
      <c r="AI284" s="404"/>
      <c r="AJ284" s="404"/>
      <c r="AK284" s="404"/>
      <c r="AL284" s="405"/>
    </row>
    <row r="285" spans="1:38" s="13" customFormat="1">
      <c r="A285" s="261" t="s">
        <v>546</v>
      </c>
      <c r="B285" s="17" t="s">
        <v>221</v>
      </c>
      <c r="C285" s="17">
        <v>1</v>
      </c>
      <c r="D285" s="17">
        <v>71</v>
      </c>
      <c r="E285" s="33">
        <f t="shared" si="217"/>
        <v>71</v>
      </c>
      <c r="F285" s="381"/>
      <c r="G285" s="56">
        <f t="shared" si="212"/>
        <v>44</v>
      </c>
      <c r="H285" s="58">
        <f t="shared" si="190"/>
        <v>44</v>
      </c>
      <c r="I285" s="59" t="s">
        <v>290</v>
      </c>
      <c r="J285" s="345" t="str">
        <f t="shared" si="216"/>
        <v>2,29%</v>
      </c>
      <c r="K285" s="77">
        <f t="shared" si="211"/>
        <v>58</v>
      </c>
      <c r="L285" s="31">
        <f t="shared" si="192"/>
        <v>58</v>
      </c>
      <c r="M285" s="59" t="s">
        <v>395</v>
      </c>
      <c r="N285" s="345" t="str">
        <f t="shared" si="213"/>
        <v>1,73%</v>
      </c>
      <c r="O285" s="59">
        <f t="shared" si="211"/>
        <v>71</v>
      </c>
      <c r="P285" s="31">
        <f t="shared" si="193"/>
        <v>71</v>
      </c>
      <c r="Q285" s="59" t="s">
        <v>396</v>
      </c>
      <c r="R285" s="466" t="str">
        <f t="shared" si="214"/>
        <v>1,42%</v>
      </c>
      <c r="S285" s="56">
        <f t="shared" si="211"/>
        <v>86</v>
      </c>
      <c r="T285" s="31">
        <f t="shared" si="194"/>
        <v>86</v>
      </c>
      <c r="U285" s="59" t="s">
        <v>397</v>
      </c>
      <c r="V285" s="474" t="str">
        <f t="shared" si="215"/>
        <v>1,16%</v>
      </c>
      <c r="W285" s="404"/>
      <c r="X285" s="404"/>
      <c r="Y285" s="404"/>
      <c r="Z285" s="404"/>
      <c r="AA285" s="404"/>
      <c r="AB285" s="404"/>
      <c r="AC285" s="404"/>
      <c r="AD285" s="404"/>
      <c r="AE285" s="404"/>
      <c r="AF285" s="404"/>
      <c r="AG285" s="404"/>
      <c r="AH285" s="404"/>
      <c r="AI285" s="404"/>
      <c r="AJ285" s="404"/>
      <c r="AK285" s="404"/>
      <c r="AL285" s="405"/>
    </row>
    <row r="286" spans="1:38" s="13" customFormat="1">
      <c r="A286" s="261" t="s">
        <v>547</v>
      </c>
      <c r="B286" s="17" t="s">
        <v>548</v>
      </c>
      <c r="C286" s="17">
        <f>8+(20/60)</f>
        <v>8.3333333333333339</v>
      </c>
      <c r="D286" s="17">
        <v>598</v>
      </c>
      <c r="E286" s="33">
        <f t="shared" si="217"/>
        <v>71.759999999999991</v>
      </c>
      <c r="F286" s="381"/>
      <c r="G286" s="56">
        <f t="shared" si="212"/>
        <v>6</v>
      </c>
      <c r="H286" s="58">
        <f t="shared" si="190"/>
        <v>50</v>
      </c>
      <c r="I286" s="59" t="s">
        <v>44</v>
      </c>
      <c r="J286" s="345" t="str">
        <f t="shared" si="216"/>
        <v>19,29%</v>
      </c>
      <c r="K286" s="77">
        <f t="shared" si="211"/>
        <v>7</v>
      </c>
      <c r="L286" s="31">
        <f t="shared" si="192"/>
        <v>58.333333333333336</v>
      </c>
      <c r="M286" s="59" t="s">
        <v>41</v>
      </c>
      <c r="N286" s="345" t="str">
        <f t="shared" si="213"/>
        <v>14,59%</v>
      </c>
      <c r="O286" s="59">
        <f t="shared" si="211"/>
        <v>9</v>
      </c>
      <c r="P286" s="31">
        <f t="shared" si="193"/>
        <v>75</v>
      </c>
      <c r="Q286" s="59" t="s">
        <v>549</v>
      </c>
      <c r="R286" s="466" t="str">
        <f t="shared" si="214"/>
        <v>11,96%</v>
      </c>
      <c r="S286" s="56">
        <f t="shared" si="211"/>
        <v>11</v>
      </c>
      <c r="T286" s="31">
        <f t="shared" si="194"/>
        <v>91.666666666666671</v>
      </c>
      <c r="U286" s="59" t="s">
        <v>550</v>
      </c>
      <c r="V286" s="474" t="str">
        <f t="shared" si="215"/>
        <v>9,80%</v>
      </c>
      <c r="W286" s="404"/>
      <c r="X286" s="404"/>
      <c r="Y286" s="404"/>
      <c r="Z286" s="404"/>
      <c r="AA286" s="404"/>
      <c r="AB286" s="404"/>
      <c r="AC286" s="404"/>
      <c r="AD286" s="404"/>
      <c r="AE286" s="404"/>
      <c r="AF286" s="404"/>
      <c r="AG286" s="404"/>
      <c r="AH286" s="404"/>
      <c r="AI286" s="404"/>
      <c r="AJ286" s="404"/>
      <c r="AK286" s="404"/>
      <c r="AL286" s="405"/>
    </row>
    <row r="287" spans="1:38" s="13" customFormat="1">
      <c r="A287" s="24" t="s">
        <v>551</v>
      </c>
      <c r="B287" s="17"/>
      <c r="C287" s="17"/>
      <c r="D287" s="17"/>
      <c r="E287" s="33"/>
      <c r="F287" s="381"/>
      <c r="G287" s="56"/>
      <c r="H287" s="58"/>
      <c r="I287" s="59"/>
      <c r="J287" s="345"/>
      <c r="K287" s="77"/>
      <c r="L287" s="31"/>
      <c r="M287" s="59"/>
      <c r="N287" s="345"/>
      <c r="O287" s="59"/>
      <c r="P287" s="31"/>
      <c r="Q287" s="59"/>
      <c r="R287" s="466"/>
      <c r="S287" s="56"/>
      <c r="T287" s="31"/>
      <c r="U287" s="59"/>
      <c r="V287" s="474"/>
      <c r="W287" s="404"/>
      <c r="X287" s="404"/>
      <c r="Y287" s="404"/>
      <c r="Z287" s="404"/>
      <c r="AA287" s="404"/>
      <c r="AB287" s="404"/>
      <c r="AC287" s="404"/>
      <c r="AD287" s="404"/>
      <c r="AE287" s="404"/>
      <c r="AF287" s="404"/>
      <c r="AG287" s="404"/>
      <c r="AH287" s="404"/>
      <c r="AI287" s="404"/>
      <c r="AJ287" s="404"/>
      <c r="AK287" s="404"/>
      <c r="AL287" s="405"/>
    </row>
    <row r="288" spans="1:38" s="14" customFormat="1">
      <c r="A288" s="259" t="s">
        <v>552</v>
      </c>
      <c r="B288" s="9" t="s">
        <v>38</v>
      </c>
      <c r="C288" s="28">
        <f>5/60</f>
        <v>8.3333333333333329E-2</v>
      </c>
      <c r="D288" s="9">
        <v>5</v>
      </c>
      <c r="E288" s="27">
        <f>D288/C288</f>
        <v>60</v>
      </c>
      <c r="F288" s="381"/>
      <c r="G288" s="100">
        <f t="shared" si="212"/>
        <v>620</v>
      </c>
      <c r="H288" s="106">
        <f t="shared" si="190"/>
        <v>51.666666666666664</v>
      </c>
      <c r="I288" s="102" t="s">
        <v>119</v>
      </c>
      <c r="J288" s="343" t="str">
        <f t="shared" si="216"/>
        <v>0,16%</v>
      </c>
      <c r="K288" s="123">
        <f t="shared" si="211"/>
        <v>820</v>
      </c>
      <c r="L288" s="103">
        <f t="shared" si="192"/>
        <v>68.333333333333329</v>
      </c>
      <c r="M288" s="102" t="s">
        <v>120</v>
      </c>
      <c r="N288" s="343" t="str">
        <f t="shared" si="213"/>
        <v>0,12%</v>
      </c>
      <c r="O288" s="102">
        <f t="shared" si="211"/>
        <v>1000</v>
      </c>
      <c r="P288" s="103">
        <f t="shared" si="193"/>
        <v>83.333333333333329</v>
      </c>
      <c r="Q288" s="102" t="s">
        <v>121</v>
      </c>
      <c r="R288" s="468" t="str">
        <f t="shared" si="214"/>
        <v>0,10%</v>
      </c>
      <c r="S288" s="100">
        <f t="shared" si="211"/>
        <v>1220</v>
      </c>
      <c r="T288" s="103">
        <f t="shared" si="194"/>
        <v>101.66666666666666</v>
      </c>
      <c r="U288" s="102" t="s">
        <v>122</v>
      </c>
      <c r="V288" s="473" t="str">
        <f t="shared" si="215"/>
        <v>0,08%</v>
      </c>
      <c r="W288" s="404"/>
      <c r="X288" s="404"/>
      <c r="Y288" s="404"/>
      <c r="Z288" s="404"/>
      <c r="AA288" s="404"/>
      <c r="AB288" s="404"/>
      <c r="AC288" s="404"/>
      <c r="AD288" s="404"/>
      <c r="AE288" s="404"/>
      <c r="AF288" s="404"/>
      <c r="AG288" s="404"/>
      <c r="AH288" s="404"/>
      <c r="AI288" s="404"/>
      <c r="AJ288" s="404"/>
      <c r="AK288" s="404"/>
      <c r="AL288" s="405"/>
    </row>
    <row r="289" spans="1:38">
      <c r="A289" s="260" t="s">
        <v>553</v>
      </c>
      <c r="B289" s="5" t="s">
        <v>215</v>
      </c>
      <c r="C289" s="5">
        <f>10/60</f>
        <v>0.16666666666666666</v>
      </c>
      <c r="D289" s="5">
        <v>11</v>
      </c>
      <c r="E289" s="33">
        <f t="shared" ref="E289:E292" si="218">D289/C289</f>
        <v>66</v>
      </c>
      <c r="F289" s="381"/>
      <c r="G289" s="56">
        <f t="shared" si="212"/>
        <v>282</v>
      </c>
      <c r="H289" s="58">
        <f t="shared" si="190"/>
        <v>47</v>
      </c>
      <c r="I289" s="59" t="s">
        <v>542</v>
      </c>
      <c r="J289" s="345" t="str">
        <f t="shared" si="216"/>
        <v>0,35%</v>
      </c>
      <c r="K289" s="77">
        <f t="shared" si="211"/>
        <v>373</v>
      </c>
      <c r="L289" s="31">
        <f t="shared" si="192"/>
        <v>62.166666666666664</v>
      </c>
      <c r="M289" s="59" t="s">
        <v>543</v>
      </c>
      <c r="N289" s="345" t="str">
        <f t="shared" si="213"/>
        <v>0,27%</v>
      </c>
      <c r="O289" s="59">
        <f t="shared" si="211"/>
        <v>455</v>
      </c>
      <c r="P289" s="31">
        <f t="shared" si="193"/>
        <v>75.833333333333329</v>
      </c>
      <c r="Q289" s="59" t="s">
        <v>544</v>
      </c>
      <c r="R289" s="466" t="str">
        <f t="shared" si="214"/>
        <v>0,22%</v>
      </c>
      <c r="S289" s="56">
        <f t="shared" si="211"/>
        <v>555</v>
      </c>
      <c r="T289" s="31">
        <f t="shared" si="194"/>
        <v>92.5</v>
      </c>
      <c r="U289" s="59" t="s">
        <v>545</v>
      </c>
      <c r="V289" s="474" t="str">
        <f t="shared" si="215"/>
        <v>0,18%</v>
      </c>
      <c r="W289" s="404"/>
      <c r="X289" s="404"/>
      <c r="Y289" s="404"/>
      <c r="Z289" s="404"/>
      <c r="AA289" s="404"/>
      <c r="AB289" s="404"/>
      <c r="AC289" s="404"/>
      <c r="AD289" s="404"/>
      <c r="AE289" s="404"/>
      <c r="AF289" s="404"/>
      <c r="AG289" s="404"/>
      <c r="AH289" s="404"/>
      <c r="AI289" s="404"/>
      <c r="AJ289" s="404"/>
      <c r="AK289" s="404"/>
      <c r="AL289" s="405"/>
    </row>
    <row r="290" spans="1:38">
      <c r="A290" s="260" t="s">
        <v>554</v>
      </c>
      <c r="B290" s="5" t="s">
        <v>221</v>
      </c>
      <c r="C290" s="5">
        <v>1</v>
      </c>
      <c r="D290" s="5">
        <v>71</v>
      </c>
      <c r="E290" s="33">
        <f t="shared" si="218"/>
        <v>71</v>
      </c>
      <c r="F290" s="381"/>
      <c r="G290" s="56">
        <f t="shared" si="212"/>
        <v>44</v>
      </c>
      <c r="H290" s="58">
        <f t="shared" si="190"/>
        <v>44</v>
      </c>
      <c r="I290" s="59" t="s">
        <v>290</v>
      </c>
      <c r="J290" s="345" t="str">
        <f t="shared" si="216"/>
        <v>2,29%</v>
      </c>
      <c r="K290" s="77">
        <f t="shared" si="211"/>
        <v>58</v>
      </c>
      <c r="L290" s="31">
        <f t="shared" si="192"/>
        <v>58</v>
      </c>
      <c r="M290" s="59" t="s">
        <v>395</v>
      </c>
      <c r="N290" s="345" t="str">
        <f t="shared" si="213"/>
        <v>1,73%</v>
      </c>
      <c r="O290" s="59">
        <f t="shared" si="211"/>
        <v>71</v>
      </c>
      <c r="P290" s="31">
        <f t="shared" si="193"/>
        <v>71</v>
      </c>
      <c r="Q290" s="59" t="s">
        <v>396</v>
      </c>
      <c r="R290" s="466" t="str">
        <f t="shared" si="214"/>
        <v>1,42%</v>
      </c>
      <c r="S290" s="56">
        <f t="shared" si="211"/>
        <v>86</v>
      </c>
      <c r="T290" s="31">
        <f t="shared" si="194"/>
        <v>86</v>
      </c>
      <c r="U290" s="59" t="s">
        <v>397</v>
      </c>
      <c r="V290" s="474" t="str">
        <f t="shared" si="215"/>
        <v>1,16%</v>
      </c>
      <c r="W290" s="404"/>
      <c r="X290" s="404"/>
      <c r="Y290" s="404"/>
      <c r="Z290" s="404"/>
      <c r="AA290" s="404"/>
      <c r="AB290" s="404"/>
      <c r="AC290" s="404"/>
      <c r="AD290" s="404"/>
      <c r="AE290" s="404"/>
      <c r="AF290" s="404"/>
      <c r="AG290" s="404"/>
      <c r="AH290" s="404"/>
      <c r="AI290" s="404"/>
      <c r="AJ290" s="404"/>
      <c r="AK290" s="404"/>
      <c r="AL290" s="405"/>
    </row>
    <row r="291" spans="1:38">
      <c r="A291" s="260" t="s">
        <v>555</v>
      </c>
      <c r="B291" s="5" t="s">
        <v>79</v>
      </c>
      <c r="C291" s="5">
        <v>4</v>
      </c>
      <c r="D291" s="5">
        <v>287</v>
      </c>
      <c r="E291" s="33">
        <f t="shared" si="218"/>
        <v>71.75</v>
      </c>
      <c r="F291" s="381"/>
      <c r="G291" s="56">
        <f t="shared" si="212"/>
        <v>11</v>
      </c>
      <c r="H291" s="58">
        <f t="shared" si="190"/>
        <v>44</v>
      </c>
      <c r="I291" s="59" t="s">
        <v>290</v>
      </c>
      <c r="J291" s="345" t="str">
        <f t="shared" si="216"/>
        <v>9,26%</v>
      </c>
      <c r="K291" s="77">
        <f t="shared" si="211"/>
        <v>15</v>
      </c>
      <c r="L291" s="31">
        <f t="shared" si="192"/>
        <v>60</v>
      </c>
      <c r="M291" s="59" t="s">
        <v>45</v>
      </c>
      <c r="N291" s="345" t="str">
        <f t="shared" si="213"/>
        <v>7,00%</v>
      </c>
      <c r="O291" s="59">
        <f t="shared" si="211"/>
        <v>18</v>
      </c>
      <c r="P291" s="31">
        <f t="shared" si="193"/>
        <v>72</v>
      </c>
      <c r="Q291" s="59" t="s">
        <v>125</v>
      </c>
      <c r="R291" s="466" t="str">
        <f t="shared" si="214"/>
        <v>5,74%</v>
      </c>
      <c r="S291" s="56">
        <f t="shared" si="211"/>
        <v>22</v>
      </c>
      <c r="T291" s="31">
        <f t="shared" si="194"/>
        <v>88</v>
      </c>
      <c r="U291" s="59" t="s">
        <v>399</v>
      </c>
      <c r="V291" s="474" t="str">
        <f t="shared" si="215"/>
        <v>4,70%</v>
      </c>
      <c r="W291" s="404"/>
      <c r="X291" s="404"/>
      <c r="Y291" s="404"/>
      <c r="Z291" s="404"/>
      <c r="AA291" s="404"/>
      <c r="AB291" s="404"/>
      <c r="AC291" s="404"/>
      <c r="AD291" s="404"/>
      <c r="AE291" s="404"/>
      <c r="AF291" s="404"/>
      <c r="AG291" s="404"/>
      <c r="AH291" s="404"/>
      <c r="AI291" s="404"/>
      <c r="AJ291" s="404"/>
      <c r="AK291" s="404"/>
      <c r="AL291" s="405"/>
    </row>
    <row r="292" spans="1:38" ht="30">
      <c r="A292" s="22" t="s">
        <v>556</v>
      </c>
      <c r="B292" s="5" t="s">
        <v>557</v>
      </c>
      <c r="C292" s="5">
        <v>4.5</v>
      </c>
      <c r="D292" s="5">
        <v>383</v>
      </c>
      <c r="E292" s="33">
        <f t="shared" si="218"/>
        <v>85.111111111111114</v>
      </c>
      <c r="F292" s="381"/>
      <c r="G292" s="56">
        <f t="shared" si="212"/>
        <v>9</v>
      </c>
      <c r="H292" s="58">
        <f t="shared" si="190"/>
        <v>40.5</v>
      </c>
      <c r="I292" s="59" t="s">
        <v>558</v>
      </c>
      <c r="J292" s="345" t="str">
        <f t="shared" si="216"/>
        <v>12,35%</v>
      </c>
      <c r="K292" s="77">
        <f t="shared" si="211"/>
        <v>11</v>
      </c>
      <c r="L292" s="31">
        <f t="shared" si="192"/>
        <v>49.5</v>
      </c>
      <c r="M292" s="59"/>
      <c r="N292" s="345" t="str">
        <f t="shared" si="213"/>
        <v>9,34%</v>
      </c>
      <c r="O292" s="59">
        <f t="shared" si="211"/>
        <v>14</v>
      </c>
      <c r="P292" s="31">
        <f t="shared" si="193"/>
        <v>63</v>
      </c>
      <c r="Q292" s="59" t="s">
        <v>50</v>
      </c>
      <c r="R292" s="466" t="str">
        <f t="shared" si="214"/>
        <v>7,66%</v>
      </c>
      <c r="S292" s="56">
        <f t="shared" si="211"/>
        <v>16</v>
      </c>
      <c r="T292" s="31">
        <f t="shared" si="194"/>
        <v>72</v>
      </c>
      <c r="U292" s="59" t="s">
        <v>125</v>
      </c>
      <c r="V292" s="474" t="str">
        <f t="shared" si="215"/>
        <v>6,28%</v>
      </c>
      <c r="W292" s="404"/>
      <c r="X292" s="404"/>
      <c r="Y292" s="404"/>
      <c r="Z292" s="404"/>
      <c r="AA292" s="404"/>
      <c r="AB292" s="404"/>
      <c r="AC292" s="404"/>
      <c r="AD292" s="404"/>
      <c r="AE292" s="404"/>
      <c r="AF292" s="404"/>
      <c r="AG292" s="404"/>
      <c r="AH292" s="404"/>
      <c r="AI292" s="404"/>
      <c r="AJ292" s="404"/>
      <c r="AK292" s="404"/>
      <c r="AL292" s="405"/>
    </row>
    <row r="293" spans="1:38">
      <c r="A293" s="241" t="s">
        <v>559</v>
      </c>
      <c r="B293" s="5"/>
      <c r="C293" s="5"/>
      <c r="D293" s="5"/>
      <c r="E293" s="33"/>
      <c r="F293" s="381"/>
      <c r="G293" s="56"/>
      <c r="H293" s="58"/>
      <c r="I293" s="59"/>
      <c r="J293" s="345"/>
      <c r="K293" s="77"/>
      <c r="L293" s="31"/>
      <c r="M293" s="59"/>
      <c r="N293" s="345"/>
      <c r="O293" s="59"/>
      <c r="P293" s="31"/>
      <c r="Q293" s="59"/>
      <c r="R293" s="466"/>
      <c r="S293" s="56"/>
      <c r="T293" s="31"/>
      <c r="U293" s="59"/>
      <c r="V293" s="474"/>
      <c r="W293" s="404"/>
      <c r="X293" s="404"/>
      <c r="Y293" s="404"/>
      <c r="Z293" s="404"/>
      <c r="AA293" s="404"/>
      <c r="AB293" s="404"/>
      <c r="AC293" s="404"/>
      <c r="AD293" s="404"/>
      <c r="AE293" s="404"/>
      <c r="AF293" s="404"/>
      <c r="AG293" s="404"/>
      <c r="AH293" s="404"/>
      <c r="AI293" s="404"/>
      <c r="AJ293" s="404"/>
      <c r="AK293" s="404"/>
      <c r="AL293" s="405"/>
    </row>
    <row r="294" spans="1:38" s="152" customFormat="1">
      <c r="A294" s="265" t="s">
        <v>560</v>
      </c>
      <c r="B294" s="169" t="s">
        <v>215</v>
      </c>
      <c r="C294" s="169">
        <f>10/60</f>
        <v>0.16666666666666666</v>
      </c>
      <c r="D294" s="169">
        <v>11</v>
      </c>
      <c r="E294" s="170">
        <f>D294/C294</f>
        <v>66</v>
      </c>
      <c r="F294" s="381"/>
      <c r="G294" s="171">
        <f t="shared" si="212"/>
        <v>282</v>
      </c>
      <c r="H294" s="172">
        <f t="shared" si="190"/>
        <v>47</v>
      </c>
      <c r="I294" s="173" t="s">
        <v>542</v>
      </c>
      <c r="J294" s="348" t="str">
        <f t="shared" si="216"/>
        <v>0,35%</v>
      </c>
      <c r="K294" s="190">
        <f t="shared" si="211"/>
        <v>373</v>
      </c>
      <c r="L294" s="170">
        <f t="shared" si="192"/>
        <v>62.166666666666664</v>
      </c>
      <c r="M294" s="173" t="s">
        <v>543</v>
      </c>
      <c r="N294" s="348" t="str">
        <f t="shared" si="213"/>
        <v>0,27%</v>
      </c>
      <c r="O294" s="173">
        <f t="shared" si="211"/>
        <v>455</v>
      </c>
      <c r="P294" s="170">
        <f t="shared" si="193"/>
        <v>75.833333333333329</v>
      </c>
      <c r="Q294" s="173" t="s">
        <v>544</v>
      </c>
      <c r="R294" s="477" t="str">
        <f t="shared" si="214"/>
        <v>0,22%</v>
      </c>
      <c r="S294" s="171">
        <f t="shared" si="211"/>
        <v>555</v>
      </c>
      <c r="T294" s="170">
        <f t="shared" si="194"/>
        <v>92.5</v>
      </c>
      <c r="U294" s="173" t="s">
        <v>545</v>
      </c>
      <c r="V294" s="483" t="str">
        <f t="shared" si="215"/>
        <v>0,18%</v>
      </c>
      <c r="W294" s="404"/>
      <c r="X294" s="404"/>
      <c r="Y294" s="404"/>
      <c r="Z294" s="404"/>
      <c r="AA294" s="404"/>
      <c r="AB294" s="404"/>
      <c r="AC294" s="404"/>
      <c r="AD294" s="404"/>
      <c r="AE294" s="404"/>
      <c r="AF294" s="404"/>
      <c r="AG294" s="404"/>
      <c r="AH294" s="404"/>
      <c r="AI294" s="404"/>
      <c r="AJ294" s="404"/>
      <c r="AK294" s="404"/>
      <c r="AL294" s="405"/>
    </row>
    <row r="295" spans="1:38" s="152" customFormat="1">
      <c r="A295" s="265" t="s">
        <v>561</v>
      </c>
      <c r="B295" s="169" t="s">
        <v>170</v>
      </c>
      <c r="C295" s="169">
        <v>2</v>
      </c>
      <c r="D295" s="169">
        <v>143</v>
      </c>
      <c r="E295" s="170">
        <f t="shared" ref="E295:E296" si="219">D295/C295</f>
        <v>71.5</v>
      </c>
      <c r="F295" s="381"/>
      <c r="G295" s="171">
        <f t="shared" si="212"/>
        <v>22</v>
      </c>
      <c r="H295" s="172">
        <f t="shared" si="190"/>
        <v>44</v>
      </c>
      <c r="I295" s="173" t="s">
        <v>290</v>
      </c>
      <c r="J295" s="348" t="str">
        <f t="shared" si="216"/>
        <v>4,61%</v>
      </c>
      <c r="K295" s="190">
        <f t="shared" si="211"/>
        <v>29</v>
      </c>
      <c r="L295" s="170">
        <f t="shared" si="192"/>
        <v>58</v>
      </c>
      <c r="M295" s="173" t="s">
        <v>395</v>
      </c>
      <c r="N295" s="348" t="str">
        <f t="shared" si="213"/>
        <v>3,49%</v>
      </c>
      <c r="O295" s="173">
        <f t="shared" si="211"/>
        <v>35</v>
      </c>
      <c r="P295" s="170">
        <f t="shared" si="193"/>
        <v>70</v>
      </c>
      <c r="Q295" s="173" t="s">
        <v>85</v>
      </c>
      <c r="R295" s="477" t="str">
        <f t="shared" si="214"/>
        <v>2,86%</v>
      </c>
      <c r="S295" s="171">
        <f t="shared" si="211"/>
        <v>43</v>
      </c>
      <c r="T295" s="170">
        <f t="shared" si="194"/>
        <v>86</v>
      </c>
      <c r="U295" s="173" t="s">
        <v>397</v>
      </c>
      <c r="V295" s="483" t="str">
        <f t="shared" si="215"/>
        <v>2,34%</v>
      </c>
      <c r="W295" s="404"/>
      <c r="X295" s="404"/>
      <c r="Y295" s="404"/>
      <c r="Z295" s="404"/>
      <c r="AA295" s="404"/>
      <c r="AB295" s="404"/>
      <c r="AC295" s="404"/>
      <c r="AD295" s="404"/>
      <c r="AE295" s="404"/>
      <c r="AF295" s="404"/>
      <c r="AG295" s="404"/>
      <c r="AH295" s="404"/>
      <c r="AI295" s="404"/>
      <c r="AJ295" s="404"/>
      <c r="AK295" s="404"/>
      <c r="AL295" s="405"/>
    </row>
    <row r="296" spans="1:38" s="152" customFormat="1" ht="15.75" thickBot="1">
      <c r="A296" s="278" t="s">
        <v>562</v>
      </c>
      <c r="B296" s="242" t="s">
        <v>151</v>
      </c>
      <c r="C296" s="242">
        <v>6</v>
      </c>
      <c r="D296" s="242">
        <v>431</v>
      </c>
      <c r="E296" s="195">
        <f t="shared" si="219"/>
        <v>71.833333333333329</v>
      </c>
      <c r="F296" s="382"/>
      <c r="G296" s="243">
        <f t="shared" si="212"/>
        <v>8</v>
      </c>
      <c r="H296" s="193">
        <f t="shared" si="190"/>
        <v>48</v>
      </c>
      <c r="I296" s="194" t="s">
        <v>74</v>
      </c>
      <c r="J296" s="348" t="str">
        <f t="shared" si="216"/>
        <v>13,90%</v>
      </c>
      <c r="K296" s="192">
        <f t="shared" si="212"/>
        <v>10</v>
      </c>
      <c r="L296" s="195">
        <f t="shared" si="192"/>
        <v>60</v>
      </c>
      <c r="M296" s="194" t="s">
        <v>45</v>
      </c>
      <c r="N296" s="348" t="str">
        <f t="shared" si="213"/>
        <v>10,51%</v>
      </c>
      <c r="O296" s="194">
        <f t="shared" si="212"/>
        <v>12</v>
      </c>
      <c r="P296" s="195">
        <f t="shared" si="193"/>
        <v>72</v>
      </c>
      <c r="Q296" s="194" t="s">
        <v>125</v>
      </c>
      <c r="R296" s="477" t="str">
        <f t="shared" si="214"/>
        <v>8,62%</v>
      </c>
      <c r="S296" s="243">
        <f t="shared" si="212"/>
        <v>15</v>
      </c>
      <c r="T296" s="195">
        <f t="shared" si="194"/>
        <v>90</v>
      </c>
      <c r="U296" s="194" t="s">
        <v>128</v>
      </c>
      <c r="V296" s="509" t="str">
        <f t="shared" si="215"/>
        <v>7,07%</v>
      </c>
      <c r="W296" s="407"/>
      <c r="X296" s="407"/>
      <c r="Y296" s="407"/>
      <c r="Z296" s="407"/>
      <c r="AA296" s="407"/>
      <c r="AB296" s="407"/>
      <c r="AC296" s="407"/>
      <c r="AD296" s="407"/>
      <c r="AE296" s="407"/>
      <c r="AF296" s="407"/>
      <c r="AG296" s="407"/>
      <c r="AH296" s="407"/>
      <c r="AI296" s="404"/>
      <c r="AJ296" s="404"/>
      <c r="AK296" s="404"/>
      <c r="AL296" s="405"/>
    </row>
    <row r="297" spans="1:38" s="73" customFormat="1" ht="15.75" thickBot="1">
      <c r="A297" s="365" t="s">
        <v>129</v>
      </c>
      <c r="B297" s="366"/>
      <c r="C297" s="366"/>
      <c r="D297" s="366"/>
      <c r="E297" s="366"/>
      <c r="F297" s="367"/>
      <c r="G297" s="414">
        <v>6510</v>
      </c>
      <c r="H297" s="415"/>
      <c r="I297" s="415"/>
      <c r="J297" s="418"/>
      <c r="K297" s="414">
        <v>8610</v>
      </c>
      <c r="L297" s="415"/>
      <c r="M297" s="415"/>
      <c r="N297" s="418"/>
      <c r="O297" s="414">
        <v>10500</v>
      </c>
      <c r="P297" s="415"/>
      <c r="Q297" s="415"/>
      <c r="R297" s="418"/>
      <c r="S297" s="414">
        <v>12810</v>
      </c>
      <c r="T297" s="415"/>
      <c r="U297" s="415"/>
      <c r="V297" s="418"/>
      <c r="W297" s="414">
        <v>13330</v>
      </c>
      <c r="X297" s="415"/>
      <c r="Y297" s="415"/>
      <c r="Z297" s="418"/>
      <c r="AA297" s="414">
        <v>17630</v>
      </c>
      <c r="AB297" s="415"/>
      <c r="AC297" s="415"/>
      <c r="AD297" s="418"/>
      <c r="AE297" s="414">
        <v>21500</v>
      </c>
      <c r="AF297" s="415"/>
      <c r="AG297" s="415"/>
      <c r="AH297" s="415"/>
      <c r="AI297" s="414">
        <v>26230</v>
      </c>
      <c r="AJ297" s="415"/>
      <c r="AK297" s="415"/>
      <c r="AL297" s="418"/>
    </row>
    <row r="298" spans="1:38" s="13" customFormat="1" ht="30">
      <c r="A298" s="244" t="s">
        <v>563</v>
      </c>
      <c r="B298" s="154"/>
      <c r="C298" s="154"/>
      <c r="D298" s="154"/>
      <c r="E298" s="30"/>
      <c r="F298" s="383"/>
      <c r="G298" s="45"/>
      <c r="H298" s="69"/>
      <c r="I298" s="68"/>
      <c r="J298" s="46"/>
      <c r="K298" s="41"/>
      <c r="L298" s="36"/>
      <c r="M298" s="36"/>
      <c r="N298" s="36"/>
      <c r="O298" s="36"/>
      <c r="P298" s="36"/>
      <c r="Q298" s="36"/>
      <c r="R298" s="38"/>
      <c r="S298" s="45"/>
      <c r="T298" s="36"/>
      <c r="U298" s="36"/>
      <c r="V298" s="46"/>
      <c r="W298" s="333"/>
      <c r="X298" s="43"/>
      <c r="Y298" s="43"/>
      <c r="Z298" s="476"/>
      <c r="AA298" s="42"/>
      <c r="AB298" s="43"/>
      <c r="AC298" s="43"/>
      <c r="AD298" s="44"/>
      <c r="AE298" s="333"/>
      <c r="AF298" s="43"/>
      <c r="AG298" s="43"/>
      <c r="AH298" s="476"/>
      <c r="AI298" s="45"/>
      <c r="AJ298" s="36"/>
      <c r="AK298" s="36"/>
      <c r="AL298" s="46"/>
    </row>
    <row r="299" spans="1:38" s="503" customFormat="1">
      <c r="A299" s="266" t="s">
        <v>564</v>
      </c>
      <c r="B299" s="175" t="s">
        <v>215</v>
      </c>
      <c r="C299" s="175">
        <f>10/60</f>
        <v>0.16666666666666666</v>
      </c>
      <c r="D299" s="175">
        <v>11</v>
      </c>
      <c r="E299" s="177">
        <f>D299/C299</f>
        <v>66</v>
      </c>
      <c r="F299" s="384"/>
      <c r="G299" s="178">
        <f>ROUNDUP(G$297/$D299,0)</f>
        <v>592</v>
      </c>
      <c r="H299" s="179">
        <f t="shared" si="190"/>
        <v>98.666666666666657</v>
      </c>
      <c r="I299" s="180" t="s">
        <v>565</v>
      </c>
      <c r="J299" s="349" t="str">
        <f>TEXT(D299/$G$297,"0,00%")</f>
        <v>0,17%</v>
      </c>
      <c r="K299" s="311">
        <f t="shared" ref="K299:W314" si="220">ROUNDUP(K$297/$D299,0)</f>
        <v>783</v>
      </c>
      <c r="L299" s="177">
        <f t="shared" si="192"/>
        <v>130.5</v>
      </c>
      <c r="M299" s="180" t="s">
        <v>566</v>
      </c>
      <c r="N299" s="349" t="str">
        <f>TEXT(D299/$K$297,"0,00%")</f>
        <v>0,13%</v>
      </c>
      <c r="O299" s="180">
        <f t="shared" si="220"/>
        <v>955</v>
      </c>
      <c r="P299" s="177">
        <f t="shared" si="193"/>
        <v>159.16666666666666</v>
      </c>
      <c r="Q299" s="180" t="s">
        <v>567</v>
      </c>
      <c r="R299" s="478" t="str">
        <f>TEXT(D299/$O$297,"0,00%")</f>
        <v>0,10%</v>
      </c>
      <c r="S299" s="178">
        <f>ROUNDUP(S$297/$D299,0)</f>
        <v>1165</v>
      </c>
      <c r="T299" s="177">
        <f t="shared" si="194"/>
        <v>194.16666666666666</v>
      </c>
      <c r="U299" s="180" t="s">
        <v>568</v>
      </c>
      <c r="V299" s="484" t="str">
        <f>TEXT(D299/$S$297,"0,00%")</f>
        <v>0,09%</v>
      </c>
      <c r="W299" s="311">
        <f>ROUNDUP(W$297/$D299,0)</f>
        <v>1212</v>
      </c>
      <c r="X299" s="177">
        <f>ROUNDUP(W299,0)*$C299</f>
        <v>202</v>
      </c>
      <c r="Y299" s="180" t="s">
        <v>569</v>
      </c>
      <c r="Z299" s="478" t="str">
        <f>TEXT($D299/$W$297,"0,00%")</f>
        <v>0,08%</v>
      </c>
      <c r="AA299" s="178">
        <f t="shared" ref="AA299:AI314" si="221">ROUNDUP(AA$297/$D299,0)</f>
        <v>1603</v>
      </c>
      <c r="AB299" s="177">
        <f>ROUNDUP(AA299,0)*$C299</f>
        <v>267.16666666666663</v>
      </c>
      <c r="AC299" s="180" t="s">
        <v>570</v>
      </c>
      <c r="AD299" s="349" t="str">
        <f>TEXT($D299/$AA$297,"0,00%")</f>
        <v>0,06%</v>
      </c>
      <c r="AE299" s="311">
        <f t="shared" si="221"/>
        <v>1955</v>
      </c>
      <c r="AF299" s="177">
        <f>ROUNDUP(AE299,0)*$C299</f>
        <v>325.83333333333331</v>
      </c>
      <c r="AG299" s="180" t="s">
        <v>571</v>
      </c>
      <c r="AH299" s="478" t="str">
        <f>TEXT($D299/$AE$297,"0,00%")</f>
        <v>0,05%</v>
      </c>
      <c r="AI299" s="178">
        <f t="shared" si="221"/>
        <v>2385</v>
      </c>
      <c r="AJ299" s="177">
        <f>ROUNDUP(AI299,0)*$C299</f>
        <v>397.5</v>
      </c>
      <c r="AK299" s="180" t="s">
        <v>572</v>
      </c>
      <c r="AL299" s="484" t="str">
        <f>TEXT($D299/$AI$297,"0,00%")</f>
        <v>0,04%</v>
      </c>
    </row>
    <row r="300" spans="1:38" s="508" customFormat="1">
      <c r="A300" s="276" t="s">
        <v>573</v>
      </c>
      <c r="B300" s="233" t="s">
        <v>221</v>
      </c>
      <c r="C300" s="233">
        <v>1</v>
      </c>
      <c r="D300" s="233">
        <v>71</v>
      </c>
      <c r="E300" s="170">
        <f t="shared" ref="E300:E302" si="222">D300/C300</f>
        <v>71</v>
      </c>
      <c r="F300" s="384"/>
      <c r="G300" s="171">
        <f t="shared" ref="G300:G314" si="223">ROUNDUP(G$297/$D300,0)</f>
        <v>92</v>
      </c>
      <c r="H300" s="172">
        <f t="shared" si="190"/>
        <v>92</v>
      </c>
      <c r="I300" s="173" t="s">
        <v>171</v>
      </c>
      <c r="J300" s="348" t="str">
        <f t="shared" ref="J300:J314" si="224">TEXT(D300/$G$297,"0,00%")</f>
        <v>1,09%</v>
      </c>
      <c r="K300" s="190">
        <f t="shared" si="220"/>
        <v>122</v>
      </c>
      <c r="L300" s="170">
        <f t="shared" si="192"/>
        <v>122</v>
      </c>
      <c r="M300" s="173" t="s">
        <v>172</v>
      </c>
      <c r="N300" s="348" t="str">
        <f t="shared" ref="N300:N314" si="225">TEXT(D300/$K$297,"0,00%")</f>
        <v>0,82%</v>
      </c>
      <c r="O300" s="173">
        <f t="shared" si="220"/>
        <v>148</v>
      </c>
      <c r="P300" s="170">
        <f t="shared" si="193"/>
        <v>148</v>
      </c>
      <c r="Q300" s="173" t="s">
        <v>173</v>
      </c>
      <c r="R300" s="477" t="str">
        <f t="shared" ref="R300:R314" si="226">TEXT(D300/$O$297,"0,00%")</f>
        <v>0,68%</v>
      </c>
      <c r="S300" s="171">
        <f t="shared" si="220"/>
        <v>181</v>
      </c>
      <c r="T300" s="170">
        <f t="shared" si="194"/>
        <v>181</v>
      </c>
      <c r="U300" s="173" t="s">
        <v>437</v>
      </c>
      <c r="V300" s="483" t="str">
        <f t="shared" ref="V300:V314" si="227">TEXT(D300/$S$297,"0,00%")</f>
        <v>0,55%</v>
      </c>
      <c r="W300" s="190">
        <f t="shared" si="220"/>
        <v>188</v>
      </c>
      <c r="X300" s="170">
        <f t="shared" ref="X300:X314" si="228">ROUNDUP(W300,0)*$C300</f>
        <v>188</v>
      </c>
      <c r="Y300" s="173" t="s">
        <v>175</v>
      </c>
      <c r="Z300" s="477" t="str">
        <f t="shared" ref="Z300:Z314" si="229">TEXT(D300/$W$297,"0,00%")</f>
        <v>0,53%</v>
      </c>
      <c r="AA300" s="171">
        <f t="shared" si="221"/>
        <v>249</v>
      </c>
      <c r="AB300" s="170">
        <f t="shared" ref="AB300:AB314" si="230">ROUNDUP(AA300,0)*$C300</f>
        <v>249</v>
      </c>
      <c r="AC300" s="173" t="s">
        <v>438</v>
      </c>
      <c r="AD300" s="348" t="str">
        <f t="shared" ref="AD300:AD314" si="231">TEXT($D300/$AA$297,"0,00%")</f>
        <v>0,40%</v>
      </c>
      <c r="AE300" s="190">
        <f t="shared" si="221"/>
        <v>303</v>
      </c>
      <c r="AF300" s="170">
        <f t="shared" ref="AF300:AF314" si="232">ROUNDUP(AE300,0)*$C300</f>
        <v>303</v>
      </c>
      <c r="AG300" s="173" t="s">
        <v>439</v>
      </c>
      <c r="AH300" s="477" t="str">
        <f t="shared" ref="AH300:AH314" si="233">TEXT($D300/$AE$297,"0,00%")</f>
        <v>0,33%</v>
      </c>
      <c r="AI300" s="171">
        <f t="shared" si="221"/>
        <v>370</v>
      </c>
      <c r="AJ300" s="170">
        <f t="shared" ref="AJ300:AJ314" si="234">ROUNDUP(AI300,0)*$C300</f>
        <v>370</v>
      </c>
      <c r="AK300" s="173" t="s">
        <v>440</v>
      </c>
      <c r="AL300" s="483" t="str">
        <f t="shared" ref="AL300:AL314" si="235">TEXT($D300/$AI$297,"0,00%")</f>
        <v>0,27%</v>
      </c>
    </row>
    <row r="301" spans="1:38" s="508" customFormat="1">
      <c r="A301" s="276" t="s">
        <v>574</v>
      </c>
      <c r="B301" s="233" t="s">
        <v>151</v>
      </c>
      <c r="C301" s="233">
        <v>6</v>
      </c>
      <c r="D301" s="233">
        <v>431</v>
      </c>
      <c r="E301" s="170">
        <f t="shared" si="222"/>
        <v>71.833333333333329</v>
      </c>
      <c r="F301" s="384"/>
      <c r="G301" s="171">
        <f t="shared" si="223"/>
        <v>16</v>
      </c>
      <c r="H301" s="172">
        <f t="shared" si="190"/>
        <v>96</v>
      </c>
      <c r="I301" s="173" t="s">
        <v>143</v>
      </c>
      <c r="J301" s="348" t="str">
        <f t="shared" si="224"/>
        <v>6,62%</v>
      </c>
      <c r="K301" s="190">
        <f t="shared" si="220"/>
        <v>20</v>
      </c>
      <c r="L301" s="170">
        <f t="shared" si="192"/>
        <v>120</v>
      </c>
      <c r="M301" s="173" t="s">
        <v>144</v>
      </c>
      <c r="N301" s="348" t="str">
        <f t="shared" si="225"/>
        <v>5,01%</v>
      </c>
      <c r="O301" s="173">
        <f t="shared" si="220"/>
        <v>25</v>
      </c>
      <c r="P301" s="170">
        <f t="shared" si="193"/>
        <v>150</v>
      </c>
      <c r="Q301" s="173" t="s">
        <v>182</v>
      </c>
      <c r="R301" s="477" t="str">
        <f t="shared" si="226"/>
        <v>4,10%</v>
      </c>
      <c r="S301" s="171">
        <f t="shared" si="220"/>
        <v>30</v>
      </c>
      <c r="T301" s="170">
        <f t="shared" si="194"/>
        <v>180</v>
      </c>
      <c r="U301" s="173" t="s">
        <v>174</v>
      </c>
      <c r="V301" s="483" t="str">
        <f t="shared" si="227"/>
        <v>3,36%</v>
      </c>
      <c r="W301" s="190">
        <f t="shared" si="220"/>
        <v>31</v>
      </c>
      <c r="X301" s="170">
        <f t="shared" si="228"/>
        <v>186</v>
      </c>
      <c r="Y301" s="173" t="s">
        <v>183</v>
      </c>
      <c r="Z301" s="477" t="str">
        <f t="shared" si="229"/>
        <v>3,23%</v>
      </c>
      <c r="AA301" s="171">
        <f t="shared" si="221"/>
        <v>41</v>
      </c>
      <c r="AB301" s="170">
        <f t="shared" si="230"/>
        <v>246</v>
      </c>
      <c r="AC301" s="173" t="s">
        <v>158</v>
      </c>
      <c r="AD301" s="348" t="str">
        <f t="shared" si="231"/>
        <v>2,44%</v>
      </c>
      <c r="AE301" s="190">
        <f t="shared" si="221"/>
        <v>50</v>
      </c>
      <c r="AF301" s="170">
        <f t="shared" si="232"/>
        <v>300</v>
      </c>
      <c r="AG301" s="173" t="s">
        <v>180</v>
      </c>
      <c r="AH301" s="477" t="str">
        <f t="shared" si="233"/>
        <v>2,00%</v>
      </c>
      <c r="AI301" s="171">
        <f t="shared" si="221"/>
        <v>61</v>
      </c>
      <c r="AJ301" s="170">
        <f t="shared" si="234"/>
        <v>366</v>
      </c>
      <c r="AK301" s="173" t="s">
        <v>184</v>
      </c>
      <c r="AL301" s="483" t="str">
        <f t="shared" si="235"/>
        <v>1,64%</v>
      </c>
    </row>
    <row r="302" spans="1:38" s="508" customFormat="1">
      <c r="A302" s="276" t="s">
        <v>575</v>
      </c>
      <c r="B302" s="233" t="s">
        <v>228</v>
      </c>
      <c r="C302" s="233">
        <v>12</v>
      </c>
      <c r="D302" s="233">
        <v>862</v>
      </c>
      <c r="E302" s="170">
        <f t="shared" si="222"/>
        <v>71.833333333333329</v>
      </c>
      <c r="F302" s="384"/>
      <c r="G302" s="171">
        <f t="shared" si="223"/>
        <v>8</v>
      </c>
      <c r="H302" s="172">
        <f t="shared" si="190"/>
        <v>96</v>
      </c>
      <c r="I302" s="173" t="s">
        <v>143</v>
      </c>
      <c r="J302" s="348" t="str">
        <f t="shared" si="224"/>
        <v>13,24%</v>
      </c>
      <c r="K302" s="190">
        <f t="shared" si="220"/>
        <v>10</v>
      </c>
      <c r="L302" s="170">
        <f t="shared" si="192"/>
        <v>120</v>
      </c>
      <c r="M302" s="173" t="s">
        <v>144</v>
      </c>
      <c r="N302" s="348" t="str">
        <f t="shared" si="225"/>
        <v>10,01%</v>
      </c>
      <c r="O302" s="173">
        <f t="shared" si="220"/>
        <v>13</v>
      </c>
      <c r="P302" s="170">
        <f t="shared" si="193"/>
        <v>156</v>
      </c>
      <c r="Q302" s="173" t="s">
        <v>576</v>
      </c>
      <c r="R302" s="477" t="str">
        <f t="shared" si="226"/>
        <v>8,21%</v>
      </c>
      <c r="S302" s="171">
        <f t="shared" si="220"/>
        <v>15</v>
      </c>
      <c r="T302" s="170">
        <f t="shared" si="194"/>
        <v>180</v>
      </c>
      <c r="U302" s="173" t="s">
        <v>174</v>
      </c>
      <c r="V302" s="483" t="str">
        <f t="shared" si="227"/>
        <v>6,73%</v>
      </c>
      <c r="W302" s="190">
        <f t="shared" si="220"/>
        <v>16</v>
      </c>
      <c r="X302" s="170">
        <f t="shared" si="228"/>
        <v>192</v>
      </c>
      <c r="Y302" s="173" t="s">
        <v>187</v>
      </c>
      <c r="Z302" s="477" t="str">
        <f t="shared" si="229"/>
        <v>6,47%</v>
      </c>
      <c r="AA302" s="171">
        <f t="shared" si="221"/>
        <v>21</v>
      </c>
      <c r="AB302" s="170">
        <f t="shared" si="230"/>
        <v>252</v>
      </c>
      <c r="AC302" s="173" t="s">
        <v>433</v>
      </c>
      <c r="AD302" s="348" t="str">
        <f t="shared" si="231"/>
        <v>4,89%</v>
      </c>
      <c r="AE302" s="190">
        <f t="shared" si="221"/>
        <v>25</v>
      </c>
      <c r="AF302" s="170">
        <f t="shared" si="232"/>
        <v>300</v>
      </c>
      <c r="AG302" s="173" t="s">
        <v>180</v>
      </c>
      <c r="AH302" s="477" t="str">
        <f t="shared" si="233"/>
        <v>4,01%</v>
      </c>
      <c r="AI302" s="171">
        <f t="shared" si="221"/>
        <v>31</v>
      </c>
      <c r="AJ302" s="170">
        <f t="shared" si="234"/>
        <v>372</v>
      </c>
      <c r="AK302" s="173" t="s">
        <v>577</v>
      </c>
      <c r="AL302" s="483" t="str">
        <f t="shared" si="235"/>
        <v>3,29%</v>
      </c>
    </row>
    <row r="303" spans="1:38" s="13" customFormat="1">
      <c r="A303" s="209" t="s">
        <v>578</v>
      </c>
      <c r="B303" s="17"/>
      <c r="C303" s="17"/>
      <c r="D303" s="17"/>
      <c r="E303" s="33"/>
      <c r="F303" s="384"/>
      <c r="G303" s="56"/>
      <c r="H303" s="58"/>
      <c r="I303" s="59"/>
      <c r="J303" s="345"/>
      <c r="K303" s="77"/>
      <c r="L303" s="31"/>
      <c r="M303" s="59"/>
      <c r="N303" s="345"/>
      <c r="O303" s="59"/>
      <c r="P303" s="31"/>
      <c r="Q303" s="59"/>
      <c r="R303" s="466"/>
      <c r="S303" s="56"/>
      <c r="T303" s="31"/>
      <c r="U303" s="59"/>
      <c r="V303" s="474"/>
      <c r="W303" s="77"/>
      <c r="X303" s="31"/>
      <c r="Y303" s="59"/>
      <c r="Z303" s="466"/>
      <c r="AA303" s="56"/>
      <c r="AB303" s="31"/>
      <c r="AC303" s="59"/>
      <c r="AD303" s="345"/>
      <c r="AE303" s="77"/>
      <c r="AF303" s="31"/>
      <c r="AG303" s="59"/>
      <c r="AH303" s="466"/>
      <c r="AI303" s="56"/>
      <c r="AJ303" s="31"/>
      <c r="AK303" s="59"/>
      <c r="AL303" s="474"/>
    </row>
    <row r="304" spans="1:38" s="503" customFormat="1">
      <c r="A304" s="266" t="s">
        <v>579</v>
      </c>
      <c r="B304" s="175" t="s">
        <v>215</v>
      </c>
      <c r="C304" s="175">
        <f>10/60</f>
        <v>0.16666666666666666</v>
      </c>
      <c r="D304" s="175">
        <v>11</v>
      </c>
      <c r="E304" s="177">
        <f>D304/C304</f>
        <v>66</v>
      </c>
      <c r="F304" s="384"/>
      <c r="G304" s="178">
        <f t="shared" si="223"/>
        <v>592</v>
      </c>
      <c r="H304" s="179">
        <f t="shared" si="190"/>
        <v>98.666666666666657</v>
      </c>
      <c r="I304" s="180" t="s">
        <v>565</v>
      </c>
      <c r="J304" s="349" t="str">
        <f t="shared" si="224"/>
        <v>0,17%</v>
      </c>
      <c r="K304" s="311">
        <f t="shared" si="220"/>
        <v>783</v>
      </c>
      <c r="L304" s="177">
        <f t="shared" si="192"/>
        <v>130.5</v>
      </c>
      <c r="M304" s="180" t="s">
        <v>566</v>
      </c>
      <c r="N304" s="349" t="str">
        <f t="shared" si="225"/>
        <v>0,13%</v>
      </c>
      <c r="O304" s="180">
        <f t="shared" si="220"/>
        <v>955</v>
      </c>
      <c r="P304" s="177">
        <f t="shared" si="193"/>
        <v>159.16666666666666</v>
      </c>
      <c r="Q304" s="180" t="s">
        <v>567</v>
      </c>
      <c r="R304" s="478" t="str">
        <f t="shared" si="226"/>
        <v>0,10%</v>
      </c>
      <c r="S304" s="178">
        <f t="shared" si="220"/>
        <v>1165</v>
      </c>
      <c r="T304" s="177">
        <f t="shared" si="194"/>
        <v>194.16666666666666</v>
      </c>
      <c r="U304" s="180" t="s">
        <v>568</v>
      </c>
      <c r="V304" s="484" t="str">
        <f t="shared" si="227"/>
        <v>0,09%</v>
      </c>
      <c r="W304" s="311">
        <f t="shared" si="220"/>
        <v>1212</v>
      </c>
      <c r="X304" s="177">
        <f t="shared" si="228"/>
        <v>202</v>
      </c>
      <c r="Y304" s="180" t="s">
        <v>569</v>
      </c>
      <c r="Z304" s="478" t="str">
        <f t="shared" si="229"/>
        <v>0,08%</v>
      </c>
      <c r="AA304" s="178">
        <f t="shared" si="221"/>
        <v>1603</v>
      </c>
      <c r="AB304" s="177">
        <f t="shared" si="230"/>
        <v>267.16666666666663</v>
      </c>
      <c r="AC304" s="180" t="s">
        <v>570</v>
      </c>
      <c r="AD304" s="349" t="str">
        <f t="shared" si="231"/>
        <v>0,06%</v>
      </c>
      <c r="AE304" s="311">
        <f t="shared" si="221"/>
        <v>1955</v>
      </c>
      <c r="AF304" s="177">
        <f t="shared" si="232"/>
        <v>325.83333333333331</v>
      </c>
      <c r="AG304" s="180" t="s">
        <v>571</v>
      </c>
      <c r="AH304" s="478" t="str">
        <f t="shared" si="233"/>
        <v>0,05%</v>
      </c>
      <c r="AI304" s="178">
        <f t="shared" si="221"/>
        <v>2385</v>
      </c>
      <c r="AJ304" s="177">
        <f t="shared" si="234"/>
        <v>397.5</v>
      </c>
      <c r="AK304" s="180" t="s">
        <v>572</v>
      </c>
      <c r="AL304" s="484" t="str">
        <f t="shared" si="235"/>
        <v>0,04%</v>
      </c>
    </row>
    <row r="305" spans="1:38" s="508" customFormat="1">
      <c r="A305" s="276" t="s">
        <v>580</v>
      </c>
      <c r="B305" s="233" t="s">
        <v>221</v>
      </c>
      <c r="C305" s="233">
        <v>1</v>
      </c>
      <c r="D305" s="233">
        <v>71</v>
      </c>
      <c r="E305" s="170">
        <f t="shared" ref="E305:E307" si="236">D305/C305</f>
        <v>71</v>
      </c>
      <c r="F305" s="384"/>
      <c r="G305" s="171">
        <f t="shared" si="223"/>
        <v>92</v>
      </c>
      <c r="H305" s="172">
        <f t="shared" si="190"/>
        <v>92</v>
      </c>
      <c r="I305" s="173" t="s">
        <v>171</v>
      </c>
      <c r="J305" s="348" t="str">
        <f t="shared" si="224"/>
        <v>1,09%</v>
      </c>
      <c r="K305" s="190">
        <f t="shared" si="220"/>
        <v>122</v>
      </c>
      <c r="L305" s="170">
        <f t="shared" si="192"/>
        <v>122</v>
      </c>
      <c r="M305" s="173" t="s">
        <v>172</v>
      </c>
      <c r="N305" s="348" t="str">
        <f t="shared" si="225"/>
        <v>0,82%</v>
      </c>
      <c r="O305" s="173">
        <f t="shared" si="220"/>
        <v>148</v>
      </c>
      <c r="P305" s="170">
        <f t="shared" si="193"/>
        <v>148</v>
      </c>
      <c r="Q305" s="173" t="s">
        <v>173</v>
      </c>
      <c r="R305" s="477" t="str">
        <f t="shared" si="226"/>
        <v>0,68%</v>
      </c>
      <c r="S305" s="171">
        <f t="shared" si="220"/>
        <v>181</v>
      </c>
      <c r="T305" s="170">
        <f t="shared" si="194"/>
        <v>181</v>
      </c>
      <c r="U305" s="173" t="s">
        <v>437</v>
      </c>
      <c r="V305" s="483" t="str">
        <f t="shared" si="227"/>
        <v>0,55%</v>
      </c>
      <c r="W305" s="190">
        <f t="shared" si="220"/>
        <v>188</v>
      </c>
      <c r="X305" s="170">
        <f t="shared" si="228"/>
        <v>188</v>
      </c>
      <c r="Y305" s="173" t="s">
        <v>175</v>
      </c>
      <c r="Z305" s="477" t="str">
        <f t="shared" si="229"/>
        <v>0,53%</v>
      </c>
      <c r="AA305" s="171">
        <f t="shared" si="221"/>
        <v>249</v>
      </c>
      <c r="AB305" s="170">
        <f t="shared" si="230"/>
        <v>249</v>
      </c>
      <c r="AC305" s="173" t="s">
        <v>438</v>
      </c>
      <c r="AD305" s="348" t="str">
        <f t="shared" si="231"/>
        <v>0,40%</v>
      </c>
      <c r="AE305" s="190">
        <f t="shared" si="221"/>
        <v>303</v>
      </c>
      <c r="AF305" s="170">
        <f t="shared" si="232"/>
        <v>303</v>
      </c>
      <c r="AG305" s="173" t="s">
        <v>439</v>
      </c>
      <c r="AH305" s="477" t="str">
        <f t="shared" si="233"/>
        <v>0,33%</v>
      </c>
      <c r="AI305" s="171">
        <f t="shared" si="221"/>
        <v>370</v>
      </c>
      <c r="AJ305" s="170">
        <f t="shared" si="234"/>
        <v>370</v>
      </c>
      <c r="AK305" s="173" t="s">
        <v>440</v>
      </c>
      <c r="AL305" s="483" t="str">
        <f t="shared" si="235"/>
        <v>0,27%</v>
      </c>
    </row>
    <row r="306" spans="1:38" s="508" customFormat="1">
      <c r="A306" s="276" t="s">
        <v>491</v>
      </c>
      <c r="B306" s="233" t="s">
        <v>47</v>
      </c>
      <c r="C306" s="233">
        <v>9</v>
      </c>
      <c r="D306" s="233">
        <v>646</v>
      </c>
      <c r="E306" s="170">
        <f t="shared" si="236"/>
        <v>71.777777777777771</v>
      </c>
      <c r="F306" s="384"/>
      <c r="G306" s="171">
        <f t="shared" si="223"/>
        <v>11</v>
      </c>
      <c r="H306" s="172">
        <f t="shared" si="190"/>
        <v>99</v>
      </c>
      <c r="I306" s="173" t="s">
        <v>581</v>
      </c>
      <c r="J306" s="348" t="str">
        <f t="shared" si="224"/>
        <v>9,92%</v>
      </c>
      <c r="K306" s="190">
        <f t="shared" si="220"/>
        <v>14</v>
      </c>
      <c r="L306" s="170">
        <f t="shared" si="192"/>
        <v>126</v>
      </c>
      <c r="M306" s="173" t="s">
        <v>155</v>
      </c>
      <c r="N306" s="348" t="str">
        <f t="shared" si="225"/>
        <v>7,50%</v>
      </c>
      <c r="O306" s="173">
        <f t="shared" si="220"/>
        <v>17</v>
      </c>
      <c r="P306" s="170">
        <f t="shared" si="193"/>
        <v>153</v>
      </c>
      <c r="Q306" s="173" t="s">
        <v>582</v>
      </c>
      <c r="R306" s="477" t="str">
        <f t="shared" si="226"/>
        <v>6,15%</v>
      </c>
      <c r="S306" s="171">
        <f t="shared" si="220"/>
        <v>20</v>
      </c>
      <c r="T306" s="170">
        <f t="shared" si="194"/>
        <v>180</v>
      </c>
      <c r="U306" s="173" t="s">
        <v>174</v>
      </c>
      <c r="V306" s="483" t="str">
        <f t="shared" si="227"/>
        <v>5,04%</v>
      </c>
      <c r="W306" s="190">
        <f t="shared" si="220"/>
        <v>21</v>
      </c>
      <c r="X306" s="170">
        <f t="shared" si="228"/>
        <v>189</v>
      </c>
      <c r="Y306" s="173" t="s">
        <v>583</v>
      </c>
      <c r="Z306" s="477" t="str">
        <f t="shared" si="229"/>
        <v>4,85%</v>
      </c>
      <c r="AA306" s="171">
        <f t="shared" si="221"/>
        <v>28</v>
      </c>
      <c r="AB306" s="170">
        <f t="shared" si="230"/>
        <v>252</v>
      </c>
      <c r="AC306" s="173" t="s">
        <v>433</v>
      </c>
      <c r="AD306" s="348" t="str">
        <f t="shared" si="231"/>
        <v>3,66%</v>
      </c>
      <c r="AE306" s="190">
        <f t="shared" si="221"/>
        <v>34</v>
      </c>
      <c r="AF306" s="170">
        <f t="shared" si="232"/>
        <v>306</v>
      </c>
      <c r="AG306" s="173" t="s">
        <v>584</v>
      </c>
      <c r="AH306" s="477" t="str">
        <f t="shared" si="233"/>
        <v>3,00%</v>
      </c>
      <c r="AI306" s="171">
        <f t="shared" si="221"/>
        <v>41</v>
      </c>
      <c r="AJ306" s="170">
        <f t="shared" si="234"/>
        <v>369</v>
      </c>
      <c r="AK306" s="173" t="s">
        <v>585</v>
      </c>
      <c r="AL306" s="483" t="str">
        <f t="shared" si="235"/>
        <v>2,46%</v>
      </c>
    </row>
    <row r="307" spans="1:38" s="508" customFormat="1">
      <c r="A307" s="276" t="s">
        <v>586</v>
      </c>
      <c r="B307" s="233" t="s">
        <v>248</v>
      </c>
      <c r="C307" s="233">
        <v>24</v>
      </c>
      <c r="D307" s="233">
        <v>1724</v>
      </c>
      <c r="E307" s="170">
        <f t="shared" si="236"/>
        <v>71.833333333333329</v>
      </c>
      <c r="F307" s="384"/>
      <c r="G307" s="171">
        <f t="shared" si="223"/>
        <v>4</v>
      </c>
      <c r="H307" s="172">
        <f t="shared" si="190"/>
        <v>96</v>
      </c>
      <c r="I307" s="173" t="s">
        <v>143</v>
      </c>
      <c r="J307" s="348" t="str">
        <f t="shared" si="224"/>
        <v>26,48%</v>
      </c>
      <c r="K307" s="190">
        <f t="shared" si="220"/>
        <v>5</v>
      </c>
      <c r="L307" s="170">
        <f t="shared" si="192"/>
        <v>120</v>
      </c>
      <c r="M307" s="173" t="s">
        <v>144</v>
      </c>
      <c r="N307" s="348" t="str">
        <f t="shared" si="225"/>
        <v>20,02%</v>
      </c>
      <c r="O307" s="173">
        <f t="shared" si="220"/>
        <v>7</v>
      </c>
      <c r="P307" s="170">
        <f t="shared" si="193"/>
        <v>168</v>
      </c>
      <c r="Q307" s="173" t="s">
        <v>156</v>
      </c>
      <c r="R307" s="477" t="str">
        <f t="shared" si="226"/>
        <v>16,42%</v>
      </c>
      <c r="S307" s="171">
        <f t="shared" si="220"/>
        <v>8</v>
      </c>
      <c r="T307" s="170">
        <f t="shared" si="194"/>
        <v>192</v>
      </c>
      <c r="U307" s="173" t="s">
        <v>187</v>
      </c>
      <c r="V307" s="483" t="str">
        <f t="shared" si="227"/>
        <v>13,46%</v>
      </c>
      <c r="W307" s="190">
        <f t="shared" si="220"/>
        <v>8</v>
      </c>
      <c r="X307" s="170">
        <f t="shared" si="228"/>
        <v>192</v>
      </c>
      <c r="Y307" s="173" t="s">
        <v>187</v>
      </c>
      <c r="Z307" s="477" t="str">
        <f t="shared" si="229"/>
        <v>12,93%</v>
      </c>
      <c r="AA307" s="171">
        <f t="shared" si="221"/>
        <v>11</v>
      </c>
      <c r="AB307" s="170">
        <f t="shared" si="230"/>
        <v>264</v>
      </c>
      <c r="AC307" s="173" t="s">
        <v>418</v>
      </c>
      <c r="AD307" s="348" t="str">
        <f t="shared" si="231"/>
        <v>9,78%</v>
      </c>
      <c r="AE307" s="190">
        <f t="shared" si="221"/>
        <v>13</v>
      </c>
      <c r="AF307" s="170">
        <f t="shared" si="232"/>
        <v>312</v>
      </c>
      <c r="AG307" s="173" t="s">
        <v>419</v>
      </c>
      <c r="AH307" s="477" t="str">
        <f t="shared" si="233"/>
        <v>8,02%</v>
      </c>
      <c r="AI307" s="171">
        <f t="shared" si="221"/>
        <v>16</v>
      </c>
      <c r="AJ307" s="170">
        <f t="shared" si="234"/>
        <v>384</v>
      </c>
      <c r="AK307" s="173" t="s">
        <v>420</v>
      </c>
      <c r="AL307" s="483" t="str">
        <f t="shared" si="235"/>
        <v>6,57%</v>
      </c>
    </row>
    <row r="308" spans="1:38" s="13" customFormat="1" ht="30">
      <c r="A308" s="209" t="s">
        <v>587</v>
      </c>
      <c r="B308" s="17"/>
      <c r="C308" s="17"/>
      <c r="D308" s="17"/>
      <c r="E308" s="33"/>
      <c r="F308" s="384"/>
      <c r="G308" s="56"/>
      <c r="H308" s="58"/>
      <c r="I308" s="59"/>
      <c r="J308" s="345"/>
      <c r="K308" s="77"/>
      <c r="L308" s="31"/>
      <c r="M308" s="59"/>
      <c r="N308" s="345"/>
      <c r="O308" s="59"/>
      <c r="P308" s="31"/>
      <c r="Q308" s="59"/>
      <c r="R308" s="466"/>
      <c r="S308" s="56"/>
      <c r="T308" s="31"/>
      <c r="U308" s="59"/>
      <c r="V308" s="474"/>
      <c r="W308" s="77"/>
      <c r="X308" s="31"/>
      <c r="Y308" s="59"/>
      <c r="Z308" s="466"/>
      <c r="AA308" s="56"/>
      <c r="AB308" s="31"/>
      <c r="AC308" s="59"/>
      <c r="AD308" s="345"/>
      <c r="AE308" s="77"/>
      <c r="AF308" s="31"/>
      <c r="AG308" s="59"/>
      <c r="AH308" s="466"/>
      <c r="AI308" s="56"/>
      <c r="AJ308" s="31"/>
      <c r="AK308" s="59"/>
      <c r="AL308" s="474"/>
    </row>
    <row r="309" spans="1:38" s="503" customFormat="1">
      <c r="A309" s="266" t="s">
        <v>588</v>
      </c>
      <c r="B309" s="175" t="s">
        <v>215</v>
      </c>
      <c r="C309" s="175">
        <f>10/60</f>
        <v>0.16666666666666666</v>
      </c>
      <c r="D309" s="175">
        <v>11</v>
      </c>
      <c r="E309" s="177">
        <f>D309/C309</f>
        <v>66</v>
      </c>
      <c r="F309" s="384"/>
      <c r="G309" s="178">
        <f t="shared" si="223"/>
        <v>592</v>
      </c>
      <c r="H309" s="179">
        <f t="shared" ref="H309:H338" si="237">ROUNDUP(G309,0)*$C309</f>
        <v>98.666666666666657</v>
      </c>
      <c r="I309" s="180" t="s">
        <v>565</v>
      </c>
      <c r="J309" s="349" t="str">
        <f t="shared" si="224"/>
        <v>0,17%</v>
      </c>
      <c r="K309" s="311">
        <f t="shared" si="220"/>
        <v>783</v>
      </c>
      <c r="L309" s="177">
        <f t="shared" ref="L309:L339" si="238">ROUNDUP(K309,0)*$C309</f>
        <v>130.5</v>
      </c>
      <c r="M309" s="180" t="s">
        <v>566</v>
      </c>
      <c r="N309" s="349" t="str">
        <f t="shared" si="225"/>
        <v>0,13%</v>
      </c>
      <c r="O309" s="180">
        <f t="shared" si="220"/>
        <v>955</v>
      </c>
      <c r="P309" s="177">
        <f t="shared" ref="P309:P339" si="239">ROUNDUP(O309,0)*$C309</f>
        <v>159.16666666666666</v>
      </c>
      <c r="Q309" s="180" t="s">
        <v>567</v>
      </c>
      <c r="R309" s="478" t="str">
        <f t="shared" si="226"/>
        <v>0,10%</v>
      </c>
      <c r="S309" s="178">
        <f t="shared" si="220"/>
        <v>1165</v>
      </c>
      <c r="T309" s="177">
        <f t="shared" ref="T309:T339" si="240">ROUNDUP(S309,0)*$C309</f>
        <v>194.16666666666666</v>
      </c>
      <c r="U309" s="180" t="s">
        <v>568</v>
      </c>
      <c r="V309" s="484" t="str">
        <f t="shared" si="227"/>
        <v>0,09%</v>
      </c>
      <c r="W309" s="311">
        <f t="shared" si="220"/>
        <v>1212</v>
      </c>
      <c r="X309" s="177">
        <f t="shared" si="228"/>
        <v>202</v>
      </c>
      <c r="Y309" s="180" t="s">
        <v>569</v>
      </c>
      <c r="Z309" s="478" t="str">
        <f t="shared" si="229"/>
        <v>0,08%</v>
      </c>
      <c r="AA309" s="178">
        <f t="shared" si="221"/>
        <v>1603</v>
      </c>
      <c r="AB309" s="177">
        <f t="shared" si="230"/>
        <v>267.16666666666663</v>
      </c>
      <c r="AC309" s="180" t="s">
        <v>570</v>
      </c>
      <c r="AD309" s="349" t="str">
        <f t="shared" si="231"/>
        <v>0,06%</v>
      </c>
      <c r="AE309" s="311">
        <f t="shared" si="221"/>
        <v>1955</v>
      </c>
      <c r="AF309" s="177">
        <f t="shared" si="232"/>
        <v>325.83333333333331</v>
      </c>
      <c r="AG309" s="180" t="s">
        <v>571</v>
      </c>
      <c r="AH309" s="478" t="str">
        <f t="shared" si="233"/>
        <v>0,05%</v>
      </c>
      <c r="AI309" s="178">
        <f t="shared" si="221"/>
        <v>2385</v>
      </c>
      <c r="AJ309" s="177">
        <f t="shared" si="234"/>
        <v>397.5</v>
      </c>
      <c r="AK309" s="180" t="s">
        <v>572</v>
      </c>
      <c r="AL309" s="484" t="str">
        <f t="shared" si="235"/>
        <v>0,04%</v>
      </c>
    </row>
    <row r="310" spans="1:38" s="508" customFormat="1">
      <c r="A310" s="276" t="s">
        <v>589</v>
      </c>
      <c r="B310" s="233" t="s">
        <v>221</v>
      </c>
      <c r="C310" s="233">
        <v>1</v>
      </c>
      <c r="D310" s="233">
        <v>71</v>
      </c>
      <c r="E310" s="170">
        <f t="shared" ref="E310:E313" si="241">D310/C310</f>
        <v>71</v>
      </c>
      <c r="F310" s="384"/>
      <c r="G310" s="171">
        <f t="shared" si="223"/>
        <v>92</v>
      </c>
      <c r="H310" s="172">
        <f t="shared" si="237"/>
        <v>92</v>
      </c>
      <c r="I310" s="173" t="s">
        <v>171</v>
      </c>
      <c r="J310" s="348" t="str">
        <f t="shared" si="224"/>
        <v>1,09%</v>
      </c>
      <c r="K310" s="190">
        <f t="shared" si="220"/>
        <v>122</v>
      </c>
      <c r="L310" s="170">
        <f t="shared" si="238"/>
        <v>122</v>
      </c>
      <c r="M310" s="173" t="s">
        <v>172</v>
      </c>
      <c r="N310" s="348" t="str">
        <f t="shared" si="225"/>
        <v>0,82%</v>
      </c>
      <c r="O310" s="173">
        <f t="shared" si="220"/>
        <v>148</v>
      </c>
      <c r="P310" s="170">
        <f t="shared" si="239"/>
        <v>148</v>
      </c>
      <c r="Q310" s="173" t="s">
        <v>173</v>
      </c>
      <c r="R310" s="477" t="str">
        <f t="shared" si="226"/>
        <v>0,68%</v>
      </c>
      <c r="S310" s="171">
        <f t="shared" si="220"/>
        <v>181</v>
      </c>
      <c r="T310" s="170">
        <f t="shared" si="240"/>
        <v>181</v>
      </c>
      <c r="U310" s="173" t="s">
        <v>437</v>
      </c>
      <c r="V310" s="483" t="str">
        <f t="shared" si="227"/>
        <v>0,55%</v>
      </c>
      <c r="W310" s="190">
        <f t="shared" si="220"/>
        <v>188</v>
      </c>
      <c r="X310" s="170">
        <f t="shared" si="228"/>
        <v>188</v>
      </c>
      <c r="Y310" s="173" t="s">
        <v>175</v>
      </c>
      <c r="Z310" s="477" t="str">
        <f t="shared" si="229"/>
        <v>0,53%</v>
      </c>
      <c r="AA310" s="171">
        <f t="shared" si="221"/>
        <v>249</v>
      </c>
      <c r="AB310" s="170">
        <f t="shared" si="230"/>
        <v>249</v>
      </c>
      <c r="AC310" s="173" t="s">
        <v>438</v>
      </c>
      <c r="AD310" s="348" t="str">
        <f t="shared" si="231"/>
        <v>0,40%</v>
      </c>
      <c r="AE310" s="190">
        <f t="shared" si="221"/>
        <v>303</v>
      </c>
      <c r="AF310" s="170">
        <f t="shared" si="232"/>
        <v>303</v>
      </c>
      <c r="AG310" s="173" t="s">
        <v>439</v>
      </c>
      <c r="AH310" s="477" t="str">
        <f t="shared" si="233"/>
        <v>0,33%</v>
      </c>
      <c r="AI310" s="171">
        <f t="shared" si="221"/>
        <v>370</v>
      </c>
      <c r="AJ310" s="170">
        <f t="shared" si="234"/>
        <v>370</v>
      </c>
      <c r="AK310" s="173" t="s">
        <v>440</v>
      </c>
      <c r="AL310" s="483" t="str">
        <f t="shared" si="235"/>
        <v>0,27%</v>
      </c>
    </row>
    <row r="311" spans="1:38" s="508" customFormat="1">
      <c r="A311" s="276" t="s">
        <v>590</v>
      </c>
      <c r="B311" s="233" t="s">
        <v>228</v>
      </c>
      <c r="C311" s="233">
        <v>12</v>
      </c>
      <c r="D311" s="233">
        <v>862</v>
      </c>
      <c r="E311" s="170">
        <f t="shared" si="241"/>
        <v>71.833333333333329</v>
      </c>
      <c r="F311" s="384"/>
      <c r="G311" s="171">
        <f t="shared" si="223"/>
        <v>8</v>
      </c>
      <c r="H311" s="172">
        <f t="shared" si="237"/>
        <v>96</v>
      </c>
      <c r="I311" s="173" t="s">
        <v>143</v>
      </c>
      <c r="J311" s="348" t="str">
        <f t="shared" si="224"/>
        <v>13,24%</v>
      </c>
      <c r="K311" s="190">
        <f t="shared" si="220"/>
        <v>10</v>
      </c>
      <c r="L311" s="170">
        <f t="shared" si="238"/>
        <v>120</v>
      </c>
      <c r="M311" s="173" t="s">
        <v>144</v>
      </c>
      <c r="N311" s="348" t="str">
        <f t="shared" si="225"/>
        <v>10,01%</v>
      </c>
      <c r="O311" s="173">
        <f t="shared" si="220"/>
        <v>13</v>
      </c>
      <c r="P311" s="170">
        <f t="shared" si="239"/>
        <v>156</v>
      </c>
      <c r="Q311" s="173" t="s">
        <v>576</v>
      </c>
      <c r="R311" s="477" t="str">
        <f t="shared" si="226"/>
        <v>8,21%</v>
      </c>
      <c r="S311" s="171">
        <f t="shared" si="220"/>
        <v>15</v>
      </c>
      <c r="T311" s="170">
        <f t="shared" si="240"/>
        <v>180</v>
      </c>
      <c r="U311" s="173" t="s">
        <v>174</v>
      </c>
      <c r="V311" s="483" t="str">
        <f t="shared" si="227"/>
        <v>6,73%</v>
      </c>
      <c r="W311" s="190">
        <f t="shared" si="220"/>
        <v>16</v>
      </c>
      <c r="X311" s="170">
        <f t="shared" si="228"/>
        <v>192</v>
      </c>
      <c r="Y311" s="173" t="s">
        <v>187</v>
      </c>
      <c r="Z311" s="477" t="str">
        <f t="shared" si="229"/>
        <v>6,47%</v>
      </c>
      <c r="AA311" s="171">
        <f t="shared" si="221"/>
        <v>21</v>
      </c>
      <c r="AB311" s="170">
        <f t="shared" si="230"/>
        <v>252</v>
      </c>
      <c r="AC311" s="173" t="s">
        <v>433</v>
      </c>
      <c r="AD311" s="348" t="str">
        <f t="shared" si="231"/>
        <v>4,89%</v>
      </c>
      <c r="AE311" s="190">
        <f t="shared" si="221"/>
        <v>25</v>
      </c>
      <c r="AF311" s="170">
        <f t="shared" si="232"/>
        <v>300</v>
      </c>
      <c r="AG311" s="173" t="s">
        <v>180</v>
      </c>
      <c r="AH311" s="477" t="str">
        <f t="shared" si="233"/>
        <v>4,01%</v>
      </c>
      <c r="AI311" s="171">
        <f t="shared" si="221"/>
        <v>31</v>
      </c>
      <c r="AJ311" s="170">
        <f t="shared" si="234"/>
        <v>372</v>
      </c>
      <c r="AK311" s="173">
        <v>372</v>
      </c>
      <c r="AL311" s="483" t="str">
        <f t="shared" si="235"/>
        <v>3,29%</v>
      </c>
    </row>
    <row r="312" spans="1:38" s="508" customFormat="1">
      <c r="A312" s="276" t="s">
        <v>591</v>
      </c>
      <c r="B312" s="233" t="s">
        <v>248</v>
      </c>
      <c r="C312" s="233">
        <v>24</v>
      </c>
      <c r="D312" s="233">
        <v>1724</v>
      </c>
      <c r="E312" s="170">
        <f t="shared" si="241"/>
        <v>71.833333333333329</v>
      </c>
      <c r="F312" s="384"/>
      <c r="G312" s="171">
        <f t="shared" si="223"/>
        <v>4</v>
      </c>
      <c r="H312" s="172">
        <f t="shared" si="237"/>
        <v>96</v>
      </c>
      <c r="I312" s="173" t="s">
        <v>143</v>
      </c>
      <c r="J312" s="348" t="str">
        <f t="shared" si="224"/>
        <v>26,48%</v>
      </c>
      <c r="K312" s="190">
        <f t="shared" si="220"/>
        <v>5</v>
      </c>
      <c r="L312" s="170">
        <f t="shared" si="238"/>
        <v>120</v>
      </c>
      <c r="M312" s="173" t="s">
        <v>144</v>
      </c>
      <c r="N312" s="348" t="str">
        <f t="shared" si="225"/>
        <v>20,02%</v>
      </c>
      <c r="O312" s="173">
        <f t="shared" si="220"/>
        <v>7</v>
      </c>
      <c r="P312" s="170">
        <f t="shared" si="239"/>
        <v>168</v>
      </c>
      <c r="Q312" s="173" t="s">
        <v>156</v>
      </c>
      <c r="R312" s="477" t="str">
        <f t="shared" si="226"/>
        <v>16,42%</v>
      </c>
      <c r="S312" s="171">
        <f t="shared" si="220"/>
        <v>8</v>
      </c>
      <c r="T312" s="170">
        <f t="shared" si="240"/>
        <v>192</v>
      </c>
      <c r="U312" s="173" t="s">
        <v>187</v>
      </c>
      <c r="V312" s="483" t="str">
        <f t="shared" si="227"/>
        <v>13,46%</v>
      </c>
      <c r="W312" s="190">
        <f t="shared" si="220"/>
        <v>8</v>
      </c>
      <c r="X312" s="170">
        <f t="shared" si="228"/>
        <v>192</v>
      </c>
      <c r="Y312" s="173" t="s">
        <v>187</v>
      </c>
      <c r="Z312" s="477" t="str">
        <f t="shared" si="229"/>
        <v>12,93%</v>
      </c>
      <c r="AA312" s="171">
        <f t="shared" si="221"/>
        <v>11</v>
      </c>
      <c r="AB312" s="170">
        <f t="shared" si="230"/>
        <v>264</v>
      </c>
      <c r="AC312" s="173" t="s">
        <v>418</v>
      </c>
      <c r="AD312" s="348" t="str">
        <f t="shared" si="231"/>
        <v>9,78%</v>
      </c>
      <c r="AE312" s="190">
        <f t="shared" si="221"/>
        <v>13</v>
      </c>
      <c r="AF312" s="170">
        <f t="shared" si="232"/>
        <v>312</v>
      </c>
      <c r="AG312" s="173" t="s">
        <v>419</v>
      </c>
      <c r="AH312" s="477" t="str">
        <f t="shared" si="233"/>
        <v>8,02%</v>
      </c>
      <c r="AI312" s="171">
        <f t="shared" si="221"/>
        <v>16</v>
      </c>
      <c r="AJ312" s="170">
        <f t="shared" si="234"/>
        <v>384</v>
      </c>
      <c r="AK312" s="173" t="s">
        <v>420</v>
      </c>
      <c r="AL312" s="483" t="str">
        <f t="shared" si="235"/>
        <v>6,57%</v>
      </c>
    </row>
    <row r="313" spans="1:38" s="92" customFormat="1">
      <c r="A313" s="86" t="s">
        <v>592</v>
      </c>
      <c r="B313" s="146" t="s">
        <v>69</v>
      </c>
      <c r="C313" s="87">
        <f>1+(40/60)</f>
        <v>1.6666666666666665</v>
      </c>
      <c r="D313" s="87">
        <v>143</v>
      </c>
      <c r="E313" s="53">
        <f t="shared" si="241"/>
        <v>85.800000000000011</v>
      </c>
      <c r="F313" s="384"/>
      <c r="G313" s="88">
        <f t="shared" si="223"/>
        <v>46</v>
      </c>
      <c r="H313" s="89">
        <f t="shared" si="237"/>
        <v>76.666666666666657</v>
      </c>
      <c r="I313" s="90" t="s">
        <v>593</v>
      </c>
      <c r="J313" s="347" t="str">
        <f t="shared" si="224"/>
        <v>2,20%</v>
      </c>
      <c r="K313" s="125">
        <f t="shared" si="220"/>
        <v>61</v>
      </c>
      <c r="L313" s="91">
        <f t="shared" si="238"/>
        <v>101.66666666666666</v>
      </c>
      <c r="M313" s="90" t="s">
        <v>122</v>
      </c>
      <c r="N313" s="347" t="str">
        <f t="shared" si="225"/>
        <v>1,66%</v>
      </c>
      <c r="O313" s="90">
        <f t="shared" si="220"/>
        <v>74</v>
      </c>
      <c r="P313" s="91">
        <f t="shared" si="239"/>
        <v>123.33333333333333</v>
      </c>
      <c r="Q313" s="90" t="s">
        <v>594</v>
      </c>
      <c r="R313" s="467" t="str">
        <f t="shared" si="226"/>
        <v>1,36%</v>
      </c>
      <c r="S313" s="88">
        <f t="shared" si="220"/>
        <v>90</v>
      </c>
      <c r="T313" s="91">
        <f t="shared" si="240"/>
        <v>150</v>
      </c>
      <c r="U313" s="90" t="s">
        <v>182</v>
      </c>
      <c r="V313" s="472" t="str">
        <f t="shared" si="227"/>
        <v>1,12%</v>
      </c>
      <c r="W313" s="125">
        <f t="shared" si="220"/>
        <v>94</v>
      </c>
      <c r="X313" s="91">
        <f t="shared" si="228"/>
        <v>156.66666666666666</v>
      </c>
      <c r="Y313" s="90" t="s">
        <v>595</v>
      </c>
      <c r="Z313" s="467" t="str">
        <f t="shared" si="229"/>
        <v>1,07%</v>
      </c>
      <c r="AA313" s="88">
        <f t="shared" si="221"/>
        <v>124</v>
      </c>
      <c r="AB313" s="91">
        <f t="shared" si="230"/>
        <v>206.66666666666666</v>
      </c>
      <c r="AC313" s="90" t="s">
        <v>596</v>
      </c>
      <c r="AD313" s="347" t="str">
        <f t="shared" si="231"/>
        <v>0,81%</v>
      </c>
      <c r="AE313" s="125">
        <f t="shared" si="221"/>
        <v>151</v>
      </c>
      <c r="AF313" s="91">
        <f t="shared" si="232"/>
        <v>251.66666666666666</v>
      </c>
      <c r="AG313" s="90" t="s">
        <v>597</v>
      </c>
      <c r="AH313" s="467" t="str">
        <f t="shared" si="233"/>
        <v>0,67%</v>
      </c>
      <c r="AI313" s="88">
        <f t="shared" si="221"/>
        <v>184</v>
      </c>
      <c r="AJ313" s="91">
        <f t="shared" si="234"/>
        <v>306.66666666666663</v>
      </c>
      <c r="AK313" s="90" t="s">
        <v>598</v>
      </c>
      <c r="AL313" s="472" t="str">
        <f t="shared" si="235"/>
        <v>0,55%</v>
      </c>
    </row>
    <row r="314" spans="1:38" s="508" customFormat="1" ht="15.75" thickBot="1">
      <c r="A314" s="245" t="s">
        <v>599</v>
      </c>
      <c r="B314" s="246" t="s">
        <v>600</v>
      </c>
      <c r="C314" s="246"/>
      <c r="D314" s="246">
        <v>1724</v>
      </c>
      <c r="E314" s="247" t="s">
        <v>600</v>
      </c>
      <c r="F314" s="385"/>
      <c r="G314" s="248">
        <f t="shared" si="223"/>
        <v>4</v>
      </c>
      <c r="H314" s="249">
        <f t="shared" si="237"/>
        <v>0</v>
      </c>
      <c r="I314" s="250" t="s">
        <v>600</v>
      </c>
      <c r="J314" s="352" t="str">
        <f t="shared" si="224"/>
        <v>26,48%</v>
      </c>
      <c r="K314" s="337">
        <f t="shared" si="220"/>
        <v>5</v>
      </c>
      <c r="L314" s="247">
        <f t="shared" si="238"/>
        <v>0</v>
      </c>
      <c r="M314" s="250" t="s">
        <v>600</v>
      </c>
      <c r="N314" s="352" t="str">
        <f t="shared" si="225"/>
        <v>20,02%</v>
      </c>
      <c r="O314" s="250">
        <f t="shared" si="220"/>
        <v>7</v>
      </c>
      <c r="P314" s="247">
        <f t="shared" si="239"/>
        <v>0</v>
      </c>
      <c r="Q314" s="250" t="s">
        <v>600</v>
      </c>
      <c r="R314" s="516" t="str">
        <f t="shared" si="226"/>
        <v>16,42%</v>
      </c>
      <c r="S314" s="248">
        <f t="shared" si="220"/>
        <v>8</v>
      </c>
      <c r="T314" s="247">
        <f t="shared" si="240"/>
        <v>0</v>
      </c>
      <c r="U314" s="250" t="s">
        <v>600</v>
      </c>
      <c r="V314" s="538" t="str">
        <f t="shared" si="227"/>
        <v>13,46%</v>
      </c>
      <c r="W314" s="337">
        <f t="shared" si="220"/>
        <v>8</v>
      </c>
      <c r="X314" s="247">
        <f t="shared" si="228"/>
        <v>0</v>
      </c>
      <c r="Y314" s="250" t="s">
        <v>600</v>
      </c>
      <c r="Z314" s="516" t="str">
        <f t="shared" si="229"/>
        <v>12,93%</v>
      </c>
      <c r="AA314" s="534">
        <f t="shared" si="221"/>
        <v>11</v>
      </c>
      <c r="AB314" s="535">
        <f t="shared" si="230"/>
        <v>0</v>
      </c>
      <c r="AC314" s="536" t="s">
        <v>600</v>
      </c>
      <c r="AD314" s="537" t="str">
        <f t="shared" si="231"/>
        <v>9,78%</v>
      </c>
      <c r="AE314" s="337">
        <f t="shared" si="221"/>
        <v>13</v>
      </c>
      <c r="AF314" s="247">
        <f t="shared" si="232"/>
        <v>0</v>
      </c>
      <c r="AG314" s="250" t="s">
        <v>600</v>
      </c>
      <c r="AH314" s="516" t="str">
        <f t="shared" si="233"/>
        <v>8,02%</v>
      </c>
      <c r="AI314" s="248">
        <f t="shared" si="221"/>
        <v>16</v>
      </c>
      <c r="AJ314" s="247">
        <f t="shared" si="234"/>
        <v>0</v>
      </c>
      <c r="AK314" s="250" t="s">
        <v>600</v>
      </c>
      <c r="AL314" s="538" t="str">
        <f t="shared" si="235"/>
        <v>6,57%</v>
      </c>
    </row>
    <row r="315" spans="1:38" s="74" customFormat="1" ht="15.75" thickBot="1">
      <c r="A315" s="368" t="s">
        <v>207</v>
      </c>
      <c r="B315" s="369"/>
      <c r="C315" s="369"/>
      <c r="D315" s="369"/>
      <c r="E315" s="369"/>
      <c r="F315" s="370"/>
      <c r="G315" s="434">
        <v>2170</v>
      </c>
      <c r="H315" s="431"/>
      <c r="I315" s="431"/>
      <c r="J315" s="432"/>
      <c r="K315" s="434">
        <v>2870</v>
      </c>
      <c r="L315" s="431"/>
      <c r="M315" s="431"/>
      <c r="N315" s="432"/>
      <c r="O315" s="434">
        <v>3500</v>
      </c>
      <c r="P315" s="431"/>
      <c r="Q315" s="431"/>
      <c r="R315" s="432"/>
      <c r="S315" s="434">
        <v>4270</v>
      </c>
      <c r="T315" s="431"/>
      <c r="U315" s="431"/>
      <c r="V315" s="432"/>
      <c r="W315" s="434">
        <v>2170</v>
      </c>
      <c r="X315" s="431"/>
      <c r="Y315" s="431"/>
      <c r="Z315" s="432"/>
      <c r="AA315" s="434">
        <v>2870</v>
      </c>
      <c r="AB315" s="431"/>
      <c r="AC315" s="431"/>
      <c r="AD315" s="432"/>
      <c r="AE315" s="434">
        <v>3500</v>
      </c>
      <c r="AF315" s="431"/>
      <c r="AG315" s="431"/>
      <c r="AH315" s="432"/>
      <c r="AI315" s="434">
        <v>4270</v>
      </c>
      <c r="AJ315" s="431"/>
      <c r="AK315" s="431"/>
      <c r="AL315" s="432"/>
    </row>
    <row r="316" spans="1:38" s="503" customFormat="1">
      <c r="A316" s="254" t="s">
        <v>601</v>
      </c>
      <c r="B316" s="255" t="s">
        <v>20</v>
      </c>
      <c r="C316" s="255">
        <v>20</v>
      </c>
      <c r="D316" s="256">
        <v>1436</v>
      </c>
      <c r="E316" s="257">
        <f>D316/C316</f>
        <v>71.8</v>
      </c>
      <c r="F316" s="386"/>
      <c r="G316" s="338">
        <f>ROUNDUP(G$315/$D316,0)</f>
        <v>2</v>
      </c>
      <c r="H316" s="323">
        <f t="shared" si="237"/>
        <v>40</v>
      </c>
      <c r="I316" s="324" t="s">
        <v>21</v>
      </c>
      <c r="J316" s="351" t="str">
        <f>TEXT(D316/$G$315,"0,00%")</f>
        <v>66,18%</v>
      </c>
      <c r="K316" s="540">
        <f t="shared" ref="K316:AI331" si="242">ROUNDUP(K$315/$D316,0)</f>
        <v>2</v>
      </c>
      <c r="L316" s="539">
        <f t="shared" si="238"/>
        <v>40</v>
      </c>
      <c r="M316" s="324" t="s">
        <v>21</v>
      </c>
      <c r="N316" s="351" t="str">
        <f>TEXT(D316/$K$315,"0,00%")</f>
        <v>50,03%</v>
      </c>
      <c r="O316" s="324">
        <f t="shared" si="242"/>
        <v>3</v>
      </c>
      <c r="P316" s="539">
        <f t="shared" si="239"/>
        <v>60</v>
      </c>
      <c r="Q316" s="324" t="s">
        <v>45</v>
      </c>
      <c r="R316" s="514" t="str">
        <f>TEXT(D316/$O$315,"0,00%")</f>
        <v>41,03%</v>
      </c>
      <c r="S316" s="338">
        <f t="shared" si="242"/>
        <v>3</v>
      </c>
      <c r="T316" s="539">
        <f t="shared" si="240"/>
        <v>60</v>
      </c>
      <c r="U316" s="324" t="s">
        <v>45</v>
      </c>
      <c r="V316" s="351" t="str">
        <f>TEXT(D316/$S$315,"0,00%")</f>
        <v>33,63%</v>
      </c>
      <c r="W316" s="540">
        <f>ROUNDUP(W$315/$D316,0)</f>
        <v>2</v>
      </c>
      <c r="X316" s="323">
        <f t="shared" ref="X316" si="243">ROUNDUP(W316,0)*$C316</f>
        <v>40</v>
      </c>
      <c r="Y316" s="324" t="s">
        <v>21</v>
      </c>
      <c r="Z316" s="351" t="str">
        <f>TEXT($D316/$W$315,"0,00%")</f>
        <v>66,18%</v>
      </c>
      <c r="AA316" s="324">
        <f t="shared" si="242"/>
        <v>2</v>
      </c>
      <c r="AB316" s="539">
        <f t="shared" ref="AB316" si="244">ROUNDUP(AA316,0)*$C316</f>
        <v>40</v>
      </c>
      <c r="AC316" s="324" t="s">
        <v>21</v>
      </c>
      <c r="AD316" s="351" t="str">
        <f>TEXT($D316/$AA$315,"0,00%")</f>
        <v>50,03%</v>
      </c>
      <c r="AE316" s="324">
        <f t="shared" si="242"/>
        <v>3</v>
      </c>
      <c r="AF316" s="539">
        <f t="shared" ref="AF316" si="245">ROUNDUP(AE316,0)*$C316</f>
        <v>60</v>
      </c>
      <c r="AG316" s="324" t="s">
        <v>45</v>
      </c>
      <c r="AH316" s="514" t="str">
        <f>TEXT($D316/$AE$315,"0,00%")</f>
        <v>41,03%</v>
      </c>
      <c r="AI316" s="338">
        <f t="shared" si="242"/>
        <v>3</v>
      </c>
      <c r="AJ316" s="539">
        <f t="shared" ref="AJ316" si="246">ROUNDUP(AI316,0)*$C316</f>
        <v>60</v>
      </c>
      <c r="AK316" s="324" t="s">
        <v>45</v>
      </c>
      <c r="AL316" s="351" t="str">
        <f>TEXT($D316/$AI$315,"0,00%")</f>
        <v>33,63%</v>
      </c>
    </row>
    <row r="317" spans="1:38">
      <c r="A317" s="22" t="s">
        <v>602</v>
      </c>
      <c r="B317" s="5"/>
      <c r="C317" s="5"/>
      <c r="D317" s="5"/>
      <c r="E317" s="33"/>
      <c r="F317" s="381"/>
      <c r="G317" s="56"/>
      <c r="H317" s="58"/>
      <c r="I317" s="59"/>
      <c r="J317" s="345"/>
      <c r="K317" s="77"/>
      <c r="L317" s="31"/>
      <c r="M317" s="59"/>
      <c r="N317" s="345"/>
      <c r="O317" s="59"/>
      <c r="P317" s="31"/>
      <c r="Q317" s="59"/>
      <c r="R317" s="466"/>
      <c r="S317" s="56"/>
      <c r="T317" s="31"/>
      <c r="U317" s="59"/>
      <c r="V317" s="474"/>
      <c r="W317" s="77"/>
      <c r="X317" s="58"/>
      <c r="Y317" s="59"/>
      <c r="Z317" s="345"/>
      <c r="AA317" s="59"/>
      <c r="AB317" s="31"/>
      <c r="AC317" s="59"/>
      <c r="AD317" s="345"/>
      <c r="AE317" s="59"/>
      <c r="AF317" s="31"/>
      <c r="AG317" s="59"/>
      <c r="AH317" s="466"/>
      <c r="AI317" s="56"/>
      <c r="AJ317" s="31"/>
      <c r="AK317" s="59"/>
      <c r="AL317" s="474"/>
    </row>
    <row r="318" spans="1:38">
      <c r="A318" s="260" t="s">
        <v>263</v>
      </c>
      <c r="B318" s="5" t="s">
        <v>53</v>
      </c>
      <c r="C318" s="3">
        <f>4/60</f>
        <v>6.6666666666666666E-2</v>
      </c>
      <c r="D318" s="5">
        <v>5</v>
      </c>
      <c r="E318" s="33">
        <f>D318/C318</f>
        <v>75</v>
      </c>
      <c r="F318" s="381"/>
      <c r="G318" s="56">
        <f t="shared" ref="G318:AI339" si="247">ROUNDUP(G$315/$D318,0)</f>
        <v>434</v>
      </c>
      <c r="H318" s="58">
        <f t="shared" si="237"/>
        <v>28.933333333333334</v>
      </c>
      <c r="I318" s="59" t="s">
        <v>54</v>
      </c>
      <c r="J318" s="345" t="str">
        <f t="shared" ref="J318:J339" si="248">TEXT(D318/$G$315,"0,00%")</f>
        <v>0,23%</v>
      </c>
      <c r="K318" s="77">
        <f t="shared" si="242"/>
        <v>574</v>
      </c>
      <c r="L318" s="31">
        <f t="shared" si="238"/>
        <v>38.266666666666666</v>
      </c>
      <c r="M318" s="59" t="s">
        <v>55</v>
      </c>
      <c r="N318" s="345" t="str">
        <f t="shared" ref="N317:N339" si="249">TEXT(D318/$K$315,"0,00%")</f>
        <v>0,17%</v>
      </c>
      <c r="O318" s="59">
        <f t="shared" si="242"/>
        <v>700</v>
      </c>
      <c r="P318" s="31">
        <f t="shared" si="239"/>
        <v>46.666666666666664</v>
      </c>
      <c r="Q318" s="59" t="s">
        <v>56</v>
      </c>
      <c r="R318" s="466" t="str">
        <f t="shared" ref="R317:R339" si="250">TEXT(D318/$O$315,"0,00%")</f>
        <v>0,14%</v>
      </c>
      <c r="S318" s="56">
        <f t="shared" si="242"/>
        <v>854</v>
      </c>
      <c r="T318" s="31">
        <f t="shared" si="240"/>
        <v>56.93333333333333</v>
      </c>
      <c r="U318" s="59" t="s">
        <v>57</v>
      </c>
      <c r="V318" s="474" t="str">
        <f t="shared" ref="V317:V339" si="251">TEXT(D318/$S$315,"0,00%")</f>
        <v>0,12%</v>
      </c>
      <c r="W318" s="77">
        <f t="shared" si="247"/>
        <v>434</v>
      </c>
      <c r="X318" s="58">
        <f t="shared" ref="X318:X322" si="252">ROUNDUP(W318,0)*$C318</f>
        <v>28.933333333333334</v>
      </c>
      <c r="Y318" s="59" t="s">
        <v>54</v>
      </c>
      <c r="Z318" s="345" t="str">
        <f t="shared" ref="Z317:Z339" si="253">TEXT(D318/$W$315,"0,00%")</f>
        <v>0,23%</v>
      </c>
      <c r="AA318" s="59">
        <f t="shared" si="242"/>
        <v>574</v>
      </c>
      <c r="AB318" s="31">
        <f t="shared" ref="AB318:AB322" si="254">ROUNDUP(AA318,0)*$C318</f>
        <v>38.266666666666666</v>
      </c>
      <c r="AC318" s="59" t="s">
        <v>55</v>
      </c>
      <c r="AD318" s="345" t="str">
        <f t="shared" ref="AD317:AD339" si="255">TEXT($D318/$AA$315,"0,00%")</f>
        <v>0,17%</v>
      </c>
      <c r="AE318" s="59">
        <f t="shared" si="242"/>
        <v>700</v>
      </c>
      <c r="AF318" s="31">
        <f t="shared" ref="AF318:AF322" si="256">ROUNDUP(AE318,0)*$C318</f>
        <v>46.666666666666664</v>
      </c>
      <c r="AG318" s="59" t="s">
        <v>56</v>
      </c>
      <c r="AH318" s="466" t="str">
        <f t="shared" ref="AH317:AH339" si="257">TEXT($D318/$AE$315,"0,00%")</f>
        <v>0,14%</v>
      </c>
      <c r="AI318" s="56">
        <f t="shared" si="242"/>
        <v>854</v>
      </c>
      <c r="AJ318" s="31">
        <f t="shared" ref="AJ318:AJ322" si="258">ROUNDUP(AI318,0)*$C318</f>
        <v>56.93333333333333</v>
      </c>
      <c r="AK318" s="59" t="s">
        <v>57</v>
      </c>
      <c r="AL318" s="474" t="str">
        <f t="shared" ref="AL317:AL339" si="259">TEXT($D318/$AI$315,"0,00%")</f>
        <v>0,12%</v>
      </c>
    </row>
    <row r="319" spans="1:38" s="92" customFormat="1">
      <c r="A319" s="262" t="s">
        <v>264</v>
      </c>
      <c r="B319" s="87" t="s">
        <v>107</v>
      </c>
      <c r="C319" s="87">
        <f>24/60</f>
        <v>0.4</v>
      </c>
      <c r="D319" s="87">
        <v>35</v>
      </c>
      <c r="E319" s="53">
        <f t="shared" ref="E319:E322" si="260">D319/C319</f>
        <v>87.5</v>
      </c>
      <c r="F319" s="381"/>
      <c r="G319" s="88">
        <f t="shared" si="247"/>
        <v>62</v>
      </c>
      <c r="H319" s="89">
        <f t="shared" si="237"/>
        <v>24.8</v>
      </c>
      <c r="I319" s="93" t="s">
        <v>65</v>
      </c>
      <c r="J319" s="347" t="str">
        <f t="shared" si="248"/>
        <v>1,61%</v>
      </c>
      <c r="K319" s="125">
        <f t="shared" si="242"/>
        <v>82</v>
      </c>
      <c r="L319" s="91">
        <f t="shared" si="238"/>
        <v>32.800000000000004</v>
      </c>
      <c r="M319" s="90" t="s">
        <v>66</v>
      </c>
      <c r="N319" s="347" t="str">
        <f t="shared" si="249"/>
        <v>1,22%</v>
      </c>
      <c r="O319" s="90">
        <f t="shared" si="242"/>
        <v>100</v>
      </c>
      <c r="P319" s="91">
        <f t="shared" si="239"/>
        <v>40</v>
      </c>
      <c r="Q319" s="90" t="s">
        <v>21</v>
      </c>
      <c r="R319" s="467" t="str">
        <f t="shared" si="250"/>
        <v>1,00%</v>
      </c>
      <c r="S319" s="88">
        <f t="shared" si="242"/>
        <v>122</v>
      </c>
      <c r="T319" s="91">
        <f t="shared" si="240"/>
        <v>48.800000000000004</v>
      </c>
      <c r="U319" s="90" t="s">
        <v>67</v>
      </c>
      <c r="V319" s="472" t="str">
        <f t="shared" si="251"/>
        <v>0,82%</v>
      </c>
      <c r="W319" s="125">
        <f t="shared" si="247"/>
        <v>62</v>
      </c>
      <c r="X319" s="89">
        <f t="shared" si="252"/>
        <v>24.8</v>
      </c>
      <c r="Y319" s="90" t="s">
        <v>65</v>
      </c>
      <c r="Z319" s="347" t="str">
        <f t="shared" si="253"/>
        <v>1,61%</v>
      </c>
      <c r="AA319" s="90">
        <f t="shared" si="242"/>
        <v>82</v>
      </c>
      <c r="AB319" s="91">
        <f t="shared" si="254"/>
        <v>32.800000000000004</v>
      </c>
      <c r="AC319" s="90" t="s">
        <v>66</v>
      </c>
      <c r="AD319" s="347" t="str">
        <f t="shared" si="255"/>
        <v>1,22%</v>
      </c>
      <c r="AE319" s="90">
        <f t="shared" si="242"/>
        <v>100</v>
      </c>
      <c r="AF319" s="91">
        <f t="shared" si="256"/>
        <v>40</v>
      </c>
      <c r="AG319" s="90" t="s">
        <v>21</v>
      </c>
      <c r="AH319" s="467" t="str">
        <f t="shared" si="257"/>
        <v>1,00%</v>
      </c>
      <c r="AI319" s="88">
        <f t="shared" si="242"/>
        <v>122</v>
      </c>
      <c r="AJ319" s="91">
        <f t="shared" si="258"/>
        <v>48.800000000000004</v>
      </c>
      <c r="AK319" s="90" t="s">
        <v>67</v>
      </c>
      <c r="AL319" s="472" t="str">
        <f t="shared" si="259"/>
        <v>0,82%</v>
      </c>
    </row>
    <row r="320" spans="1:38">
      <c r="A320" s="260" t="s">
        <v>266</v>
      </c>
      <c r="B320" s="5" t="s">
        <v>257</v>
      </c>
      <c r="C320" s="5">
        <v>6.5</v>
      </c>
      <c r="D320" s="5">
        <v>574</v>
      </c>
      <c r="E320" s="33">
        <f t="shared" si="260"/>
        <v>88.307692307692307</v>
      </c>
      <c r="F320" s="381"/>
      <c r="G320" s="56">
        <f t="shared" si="247"/>
        <v>4</v>
      </c>
      <c r="H320" s="58">
        <f t="shared" si="237"/>
        <v>26</v>
      </c>
      <c r="I320" s="59" t="s">
        <v>259</v>
      </c>
      <c r="J320" s="345" t="str">
        <f t="shared" si="248"/>
        <v>26,45%</v>
      </c>
      <c r="K320" s="77">
        <f t="shared" si="242"/>
        <v>5</v>
      </c>
      <c r="L320" s="31">
        <f t="shared" si="238"/>
        <v>32.5</v>
      </c>
      <c r="M320" s="59" t="s">
        <v>260</v>
      </c>
      <c r="N320" s="345" t="str">
        <f t="shared" si="249"/>
        <v>20,00%</v>
      </c>
      <c r="O320" s="59">
        <f t="shared" si="242"/>
        <v>7</v>
      </c>
      <c r="P320" s="31">
        <f t="shared" si="239"/>
        <v>45.5</v>
      </c>
      <c r="Q320" s="59" t="s">
        <v>476</v>
      </c>
      <c r="R320" s="466" t="str">
        <f t="shared" si="250"/>
        <v>16,40%</v>
      </c>
      <c r="S320" s="56">
        <f t="shared" si="242"/>
        <v>8</v>
      </c>
      <c r="T320" s="31">
        <f t="shared" si="240"/>
        <v>52</v>
      </c>
      <c r="U320" s="59" t="s">
        <v>330</v>
      </c>
      <c r="V320" s="474" t="str">
        <f t="shared" si="251"/>
        <v>13,44%</v>
      </c>
      <c r="W320" s="77">
        <f t="shared" si="247"/>
        <v>4</v>
      </c>
      <c r="X320" s="58">
        <f t="shared" si="252"/>
        <v>26</v>
      </c>
      <c r="Y320" s="59" t="s">
        <v>259</v>
      </c>
      <c r="Z320" s="345" t="str">
        <f t="shared" si="253"/>
        <v>26,45%</v>
      </c>
      <c r="AA320" s="59">
        <f t="shared" si="242"/>
        <v>5</v>
      </c>
      <c r="AB320" s="31">
        <f t="shared" si="254"/>
        <v>32.5</v>
      </c>
      <c r="AC320" s="59" t="s">
        <v>260</v>
      </c>
      <c r="AD320" s="345" t="str">
        <f t="shared" si="255"/>
        <v>20,00%</v>
      </c>
      <c r="AE320" s="59">
        <f t="shared" si="242"/>
        <v>7</v>
      </c>
      <c r="AF320" s="31">
        <f t="shared" si="256"/>
        <v>45.5</v>
      </c>
      <c r="AG320" s="59" t="s">
        <v>476</v>
      </c>
      <c r="AH320" s="466" t="str">
        <f t="shared" si="257"/>
        <v>16,40%</v>
      </c>
      <c r="AI320" s="56">
        <f t="shared" si="242"/>
        <v>8</v>
      </c>
      <c r="AJ320" s="31">
        <f t="shared" si="258"/>
        <v>52</v>
      </c>
      <c r="AK320" s="59" t="s">
        <v>330</v>
      </c>
      <c r="AL320" s="474" t="str">
        <f t="shared" si="259"/>
        <v>13,44%</v>
      </c>
    </row>
    <row r="321" spans="1:38">
      <c r="A321" s="260" t="s">
        <v>477</v>
      </c>
      <c r="B321" s="5" t="s">
        <v>478</v>
      </c>
      <c r="C321" s="5">
        <v>10.5</v>
      </c>
      <c r="D321" s="5">
        <v>933</v>
      </c>
      <c r="E321" s="33">
        <f t="shared" si="260"/>
        <v>88.857142857142861</v>
      </c>
      <c r="F321" s="381"/>
      <c r="G321" s="56">
        <f t="shared" si="247"/>
        <v>3</v>
      </c>
      <c r="H321" s="58">
        <f t="shared" si="237"/>
        <v>31.5</v>
      </c>
      <c r="I321" s="59" t="s">
        <v>479</v>
      </c>
      <c r="J321" s="345" t="str">
        <f t="shared" si="248"/>
        <v>43,00%</v>
      </c>
      <c r="K321" s="77">
        <f t="shared" si="242"/>
        <v>4</v>
      </c>
      <c r="L321" s="31">
        <f t="shared" si="238"/>
        <v>42</v>
      </c>
      <c r="M321" s="59" t="s">
        <v>226</v>
      </c>
      <c r="N321" s="345" t="str">
        <f t="shared" si="249"/>
        <v>32,51%</v>
      </c>
      <c r="O321" s="59">
        <f t="shared" si="242"/>
        <v>4</v>
      </c>
      <c r="P321" s="31">
        <f t="shared" si="239"/>
        <v>42</v>
      </c>
      <c r="Q321" s="59" t="s">
        <v>226</v>
      </c>
      <c r="R321" s="466" t="str">
        <f t="shared" si="250"/>
        <v>26,66%</v>
      </c>
      <c r="S321" s="56">
        <f t="shared" si="242"/>
        <v>5</v>
      </c>
      <c r="T321" s="31">
        <f t="shared" si="240"/>
        <v>52.5</v>
      </c>
      <c r="U321" s="59" t="s">
        <v>480</v>
      </c>
      <c r="V321" s="474" t="str">
        <f t="shared" si="251"/>
        <v>21,85%</v>
      </c>
      <c r="W321" s="77">
        <f t="shared" si="247"/>
        <v>3</v>
      </c>
      <c r="X321" s="58">
        <f t="shared" si="252"/>
        <v>31.5</v>
      </c>
      <c r="Y321" s="59" t="s">
        <v>479</v>
      </c>
      <c r="Z321" s="345" t="str">
        <f t="shared" si="253"/>
        <v>43,00%</v>
      </c>
      <c r="AA321" s="59">
        <f t="shared" si="242"/>
        <v>4</v>
      </c>
      <c r="AB321" s="31">
        <f t="shared" si="254"/>
        <v>42</v>
      </c>
      <c r="AC321" s="59" t="s">
        <v>226</v>
      </c>
      <c r="AD321" s="345" t="str">
        <f t="shared" si="255"/>
        <v>32,51%</v>
      </c>
      <c r="AE321" s="59">
        <f t="shared" si="242"/>
        <v>4</v>
      </c>
      <c r="AF321" s="31">
        <f t="shared" si="256"/>
        <v>42</v>
      </c>
      <c r="AG321" s="59" t="s">
        <v>226</v>
      </c>
      <c r="AH321" s="466" t="str">
        <f t="shared" si="257"/>
        <v>26,66%</v>
      </c>
      <c r="AI321" s="56">
        <f t="shared" si="242"/>
        <v>5</v>
      </c>
      <c r="AJ321" s="31">
        <f t="shared" si="258"/>
        <v>52.5</v>
      </c>
      <c r="AK321" s="59" t="s">
        <v>480</v>
      </c>
      <c r="AL321" s="474" t="str">
        <f t="shared" si="259"/>
        <v>21,85%</v>
      </c>
    </row>
    <row r="322" spans="1:38" s="14" customFormat="1">
      <c r="A322" s="269" t="s">
        <v>267</v>
      </c>
      <c r="B322" s="9" t="s">
        <v>248</v>
      </c>
      <c r="C322" s="9">
        <v>24</v>
      </c>
      <c r="D322" s="9">
        <v>1724</v>
      </c>
      <c r="E322" s="27">
        <f t="shared" si="260"/>
        <v>71.833333333333329</v>
      </c>
      <c r="F322" s="381"/>
      <c r="G322" s="100">
        <f t="shared" si="247"/>
        <v>2</v>
      </c>
      <c r="H322" s="106">
        <f t="shared" si="237"/>
        <v>48</v>
      </c>
      <c r="I322" s="109" t="s">
        <v>74</v>
      </c>
      <c r="J322" s="343" t="str">
        <f t="shared" si="248"/>
        <v>79,45%</v>
      </c>
      <c r="K322" s="123">
        <f t="shared" si="242"/>
        <v>2</v>
      </c>
      <c r="L322" s="103">
        <f t="shared" si="238"/>
        <v>48</v>
      </c>
      <c r="M322" s="109" t="s">
        <v>74</v>
      </c>
      <c r="N322" s="343" t="str">
        <f t="shared" si="249"/>
        <v>60,07%</v>
      </c>
      <c r="O322" s="102">
        <f t="shared" si="242"/>
        <v>3</v>
      </c>
      <c r="P322" s="103">
        <f t="shared" si="239"/>
        <v>72</v>
      </c>
      <c r="Q322" s="109" t="s">
        <v>125</v>
      </c>
      <c r="R322" s="468" t="str">
        <f t="shared" si="250"/>
        <v>49,26%</v>
      </c>
      <c r="S322" s="100">
        <f t="shared" si="242"/>
        <v>3</v>
      </c>
      <c r="T322" s="103">
        <f t="shared" si="240"/>
        <v>72</v>
      </c>
      <c r="U322" s="109" t="s">
        <v>125</v>
      </c>
      <c r="V322" s="473" t="str">
        <f t="shared" si="251"/>
        <v>40,37%</v>
      </c>
      <c r="W322" s="123">
        <f t="shared" si="247"/>
        <v>2</v>
      </c>
      <c r="X322" s="106">
        <f t="shared" si="252"/>
        <v>48</v>
      </c>
      <c r="Y322" s="109" t="s">
        <v>74</v>
      </c>
      <c r="Z322" s="343" t="str">
        <f t="shared" si="253"/>
        <v>79,45%</v>
      </c>
      <c r="AA322" s="102">
        <f t="shared" si="242"/>
        <v>2</v>
      </c>
      <c r="AB322" s="103">
        <f t="shared" si="254"/>
        <v>48</v>
      </c>
      <c r="AC322" s="109" t="s">
        <v>74</v>
      </c>
      <c r="AD322" s="343" t="str">
        <f t="shared" si="255"/>
        <v>60,07%</v>
      </c>
      <c r="AE322" s="102">
        <f t="shared" si="242"/>
        <v>3</v>
      </c>
      <c r="AF322" s="103">
        <f t="shared" si="256"/>
        <v>72</v>
      </c>
      <c r="AG322" s="109" t="s">
        <v>125</v>
      </c>
      <c r="AH322" s="468" t="str">
        <f t="shared" si="257"/>
        <v>49,26%</v>
      </c>
      <c r="AI322" s="100">
        <f t="shared" si="242"/>
        <v>3</v>
      </c>
      <c r="AJ322" s="103">
        <f t="shared" si="258"/>
        <v>72</v>
      </c>
      <c r="AK322" s="109" t="s">
        <v>125</v>
      </c>
      <c r="AL322" s="473" t="str">
        <f t="shared" si="259"/>
        <v>40,37%</v>
      </c>
    </row>
    <row r="323" spans="1:38" ht="30">
      <c r="A323" s="22" t="s">
        <v>603</v>
      </c>
      <c r="B323" s="5"/>
      <c r="C323" s="5"/>
      <c r="D323" s="5"/>
      <c r="E323" s="33"/>
      <c r="F323" s="381"/>
      <c r="G323" s="56"/>
      <c r="H323" s="58"/>
      <c r="I323" s="59"/>
      <c r="J323" s="345"/>
      <c r="K323" s="77"/>
      <c r="L323" s="31"/>
      <c r="M323" s="59"/>
      <c r="N323" s="345"/>
      <c r="O323" s="59"/>
      <c r="P323" s="31"/>
      <c r="Q323" s="59"/>
      <c r="R323" s="466"/>
      <c r="S323" s="56"/>
      <c r="T323" s="31"/>
      <c r="U323" s="59"/>
      <c r="V323" s="474"/>
      <c r="W323" s="77"/>
      <c r="X323" s="58"/>
      <c r="Y323" s="59"/>
      <c r="Z323" s="345"/>
      <c r="AA323" s="59"/>
      <c r="AB323" s="31"/>
      <c r="AC323" s="59"/>
      <c r="AD323" s="345"/>
      <c r="AE323" s="59"/>
      <c r="AF323" s="31"/>
      <c r="AG323" s="59"/>
      <c r="AH323" s="466"/>
      <c r="AI323" s="56"/>
      <c r="AJ323" s="31"/>
      <c r="AK323" s="59"/>
      <c r="AL323" s="474"/>
    </row>
    <row r="324" spans="1:38">
      <c r="A324" s="260" t="s">
        <v>604</v>
      </c>
      <c r="B324" s="5" t="s">
        <v>232</v>
      </c>
      <c r="C324" s="5">
        <f>(2/60)+(24/60/60)</f>
        <v>0.04</v>
      </c>
      <c r="D324" s="5">
        <v>3</v>
      </c>
      <c r="E324" s="33">
        <f>D324/C324</f>
        <v>75</v>
      </c>
      <c r="F324" s="381"/>
      <c r="G324" s="56">
        <f t="shared" si="247"/>
        <v>724</v>
      </c>
      <c r="H324" s="58">
        <f t="shared" si="237"/>
        <v>28.96</v>
      </c>
      <c r="I324" s="59" t="s">
        <v>303</v>
      </c>
      <c r="J324" s="345" t="str">
        <f t="shared" si="248"/>
        <v>0,14%</v>
      </c>
      <c r="K324" s="77">
        <f t="shared" si="242"/>
        <v>957</v>
      </c>
      <c r="L324" s="31">
        <f t="shared" si="238"/>
        <v>38.28</v>
      </c>
      <c r="M324" s="59" t="s">
        <v>304</v>
      </c>
      <c r="N324" s="345" t="str">
        <f t="shared" si="249"/>
        <v>0,10%</v>
      </c>
      <c r="O324" s="59">
        <f t="shared" si="242"/>
        <v>1167</v>
      </c>
      <c r="P324" s="31">
        <f t="shared" si="239"/>
        <v>46.68</v>
      </c>
      <c r="Q324" s="59" t="s">
        <v>305</v>
      </c>
      <c r="R324" s="466" t="str">
        <f t="shared" si="250"/>
        <v>0,09%</v>
      </c>
      <c r="S324" s="56">
        <f t="shared" si="242"/>
        <v>1424</v>
      </c>
      <c r="T324" s="31">
        <f t="shared" si="240"/>
        <v>56.96</v>
      </c>
      <c r="U324" s="59" t="s">
        <v>306</v>
      </c>
      <c r="V324" s="474" t="str">
        <f t="shared" si="251"/>
        <v>0,07%</v>
      </c>
      <c r="W324" s="77">
        <f t="shared" si="247"/>
        <v>724</v>
      </c>
      <c r="X324" s="58">
        <f t="shared" ref="X324:X328" si="261">ROUNDUP(W324,0)*$C324</f>
        <v>28.96</v>
      </c>
      <c r="Y324" s="59" t="s">
        <v>303</v>
      </c>
      <c r="Z324" s="345" t="str">
        <f t="shared" si="253"/>
        <v>0,14%</v>
      </c>
      <c r="AA324" s="59">
        <f t="shared" si="242"/>
        <v>957</v>
      </c>
      <c r="AB324" s="31">
        <f t="shared" ref="AB324:AB328" si="262">ROUNDUP(AA324,0)*$C324</f>
        <v>38.28</v>
      </c>
      <c r="AC324" s="59" t="s">
        <v>304</v>
      </c>
      <c r="AD324" s="345" t="str">
        <f t="shared" si="255"/>
        <v>0,10%</v>
      </c>
      <c r="AE324" s="59">
        <f t="shared" si="242"/>
        <v>1167</v>
      </c>
      <c r="AF324" s="31">
        <f t="shared" ref="AF324:AF328" si="263">ROUNDUP(AE324,0)*$C324</f>
        <v>46.68</v>
      </c>
      <c r="AG324" s="59" t="s">
        <v>305</v>
      </c>
      <c r="AH324" s="466" t="str">
        <f t="shared" si="257"/>
        <v>0,09%</v>
      </c>
      <c r="AI324" s="56">
        <f t="shared" si="242"/>
        <v>1424</v>
      </c>
      <c r="AJ324" s="31">
        <f t="shared" ref="AJ324:AJ328" si="264">ROUNDUP(AI324,0)*$C324</f>
        <v>56.96</v>
      </c>
      <c r="AK324" s="59" t="s">
        <v>306</v>
      </c>
      <c r="AL324" s="474" t="str">
        <f t="shared" si="259"/>
        <v>0,07%</v>
      </c>
    </row>
    <row r="325" spans="1:38">
      <c r="A325" s="260" t="s">
        <v>605</v>
      </c>
      <c r="B325" s="5" t="s">
        <v>606</v>
      </c>
      <c r="C325" s="5">
        <f>(6/60)+(24/60/60)</f>
        <v>0.10666666666666667</v>
      </c>
      <c r="D325" s="5">
        <v>9</v>
      </c>
      <c r="E325" s="33">
        <f t="shared" ref="E325:E328" si="265">D325/C325</f>
        <v>84.375</v>
      </c>
      <c r="F325" s="381"/>
      <c r="G325" s="56">
        <f t="shared" si="247"/>
        <v>242</v>
      </c>
      <c r="H325" s="58">
        <f t="shared" si="237"/>
        <v>25.813333333333336</v>
      </c>
      <c r="I325" s="59" t="s">
        <v>607</v>
      </c>
      <c r="J325" s="345" t="str">
        <f t="shared" si="248"/>
        <v>0,41%</v>
      </c>
      <c r="K325" s="77">
        <f t="shared" si="242"/>
        <v>319</v>
      </c>
      <c r="L325" s="31">
        <f t="shared" si="238"/>
        <v>34.026666666666671</v>
      </c>
      <c r="M325" s="59" t="s">
        <v>608</v>
      </c>
      <c r="N325" s="345" t="str">
        <f t="shared" si="249"/>
        <v>0,31%</v>
      </c>
      <c r="O325" s="59">
        <f t="shared" si="242"/>
        <v>389</v>
      </c>
      <c r="P325" s="31">
        <f t="shared" si="239"/>
        <v>41.493333333333339</v>
      </c>
      <c r="Q325" s="59" t="s">
        <v>609</v>
      </c>
      <c r="R325" s="466" t="str">
        <f t="shared" si="250"/>
        <v>0,26%</v>
      </c>
      <c r="S325" s="56">
        <f t="shared" si="242"/>
        <v>475</v>
      </c>
      <c r="T325" s="31">
        <f t="shared" si="240"/>
        <v>50.666666666666671</v>
      </c>
      <c r="U325" s="59" t="s">
        <v>610</v>
      </c>
      <c r="V325" s="474" t="str">
        <f t="shared" si="251"/>
        <v>0,21%</v>
      </c>
      <c r="W325" s="77">
        <f t="shared" si="247"/>
        <v>242</v>
      </c>
      <c r="X325" s="58">
        <f t="shared" si="261"/>
        <v>25.813333333333336</v>
      </c>
      <c r="Y325" s="59" t="s">
        <v>607</v>
      </c>
      <c r="Z325" s="345" t="str">
        <f t="shared" si="253"/>
        <v>0,41%</v>
      </c>
      <c r="AA325" s="59">
        <f t="shared" si="242"/>
        <v>319</v>
      </c>
      <c r="AB325" s="31">
        <f t="shared" si="262"/>
        <v>34.026666666666671</v>
      </c>
      <c r="AC325" s="59" t="s">
        <v>608</v>
      </c>
      <c r="AD325" s="345" t="str">
        <f t="shared" si="255"/>
        <v>0,31%</v>
      </c>
      <c r="AE325" s="59">
        <f t="shared" si="242"/>
        <v>389</v>
      </c>
      <c r="AF325" s="31">
        <f t="shared" si="263"/>
        <v>41.493333333333339</v>
      </c>
      <c r="AG325" s="59" t="s">
        <v>609</v>
      </c>
      <c r="AH325" s="466" t="str">
        <f t="shared" si="257"/>
        <v>0,26%</v>
      </c>
      <c r="AI325" s="56">
        <f t="shared" si="242"/>
        <v>475</v>
      </c>
      <c r="AJ325" s="31">
        <f t="shared" si="264"/>
        <v>50.666666666666671</v>
      </c>
      <c r="AK325" s="59" t="s">
        <v>610</v>
      </c>
      <c r="AL325" s="474" t="str">
        <f t="shared" si="259"/>
        <v>0,21%</v>
      </c>
    </row>
    <row r="326" spans="1:38">
      <c r="A326" s="260" t="s">
        <v>611</v>
      </c>
      <c r="B326" s="5" t="s">
        <v>59</v>
      </c>
      <c r="C326" s="3">
        <f>20/60</f>
        <v>0.33333333333333331</v>
      </c>
      <c r="D326" s="5">
        <v>29</v>
      </c>
      <c r="E326" s="33">
        <f t="shared" si="265"/>
        <v>87</v>
      </c>
      <c r="F326" s="381"/>
      <c r="G326" s="56">
        <f t="shared" si="247"/>
        <v>75</v>
      </c>
      <c r="H326" s="58">
        <f t="shared" si="237"/>
        <v>25</v>
      </c>
      <c r="I326" s="59" t="s">
        <v>15</v>
      </c>
      <c r="J326" s="345" t="str">
        <f t="shared" si="248"/>
        <v>1,34%</v>
      </c>
      <c r="K326" s="77">
        <f t="shared" si="242"/>
        <v>99</v>
      </c>
      <c r="L326" s="31">
        <f t="shared" si="238"/>
        <v>33</v>
      </c>
      <c r="M326" s="59" t="s">
        <v>216</v>
      </c>
      <c r="N326" s="345" t="str">
        <f t="shared" si="249"/>
        <v>1,01%</v>
      </c>
      <c r="O326" s="59">
        <f t="shared" si="242"/>
        <v>121</v>
      </c>
      <c r="P326" s="31">
        <f t="shared" si="239"/>
        <v>40.333333333333329</v>
      </c>
      <c r="Q326" s="59" t="s">
        <v>61</v>
      </c>
      <c r="R326" s="466" t="str">
        <f t="shared" si="250"/>
        <v>0,83%</v>
      </c>
      <c r="S326" s="56">
        <f t="shared" si="242"/>
        <v>148</v>
      </c>
      <c r="T326" s="31">
        <f t="shared" si="240"/>
        <v>49.333333333333329</v>
      </c>
      <c r="U326" s="59" t="s">
        <v>62</v>
      </c>
      <c r="V326" s="474" t="str">
        <f t="shared" si="251"/>
        <v>0,68%</v>
      </c>
      <c r="W326" s="77">
        <f t="shared" si="247"/>
        <v>75</v>
      </c>
      <c r="X326" s="58">
        <f t="shared" si="261"/>
        <v>25</v>
      </c>
      <c r="Y326" s="59" t="s">
        <v>15</v>
      </c>
      <c r="Z326" s="345" t="str">
        <f t="shared" si="253"/>
        <v>1,34%</v>
      </c>
      <c r="AA326" s="59">
        <f t="shared" si="242"/>
        <v>99</v>
      </c>
      <c r="AB326" s="31">
        <f t="shared" si="262"/>
        <v>33</v>
      </c>
      <c r="AC326" s="59" t="s">
        <v>216</v>
      </c>
      <c r="AD326" s="345" t="str">
        <f t="shared" si="255"/>
        <v>1,01%</v>
      </c>
      <c r="AE326" s="59">
        <f t="shared" si="242"/>
        <v>121</v>
      </c>
      <c r="AF326" s="31">
        <f t="shared" si="263"/>
        <v>40.333333333333329</v>
      </c>
      <c r="AG326" s="59" t="s">
        <v>61</v>
      </c>
      <c r="AH326" s="466" t="str">
        <f t="shared" si="257"/>
        <v>0,83%</v>
      </c>
      <c r="AI326" s="56">
        <f t="shared" si="242"/>
        <v>148</v>
      </c>
      <c r="AJ326" s="31">
        <f t="shared" si="264"/>
        <v>49.333333333333329</v>
      </c>
      <c r="AK326" s="59" t="s">
        <v>62</v>
      </c>
      <c r="AL326" s="474" t="str">
        <f t="shared" si="259"/>
        <v>0,68%</v>
      </c>
    </row>
    <row r="327" spans="1:38" ht="30">
      <c r="A327" s="260" t="s">
        <v>612</v>
      </c>
      <c r="B327" s="5" t="s">
        <v>368</v>
      </c>
      <c r="C327" s="5">
        <v>9.5</v>
      </c>
      <c r="D327" s="5">
        <v>862</v>
      </c>
      <c r="E327" s="33">
        <f t="shared" si="265"/>
        <v>90.736842105263165</v>
      </c>
      <c r="F327" s="381"/>
      <c r="G327" s="56">
        <f t="shared" si="247"/>
        <v>3</v>
      </c>
      <c r="H327" s="58">
        <f t="shared" si="237"/>
        <v>28.5</v>
      </c>
      <c r="I327" s="59" t="s">
        <v>28</v>
      </c>
      <c r="J327" s="345" t="str">
        <f t="shared" si="248"/>
        <v>39,72%</v>
      </c>
      <c r="K327" s="77">
        <f t="shared" si="242"/>
        <v>4</v>
      </c>
      <c r="L327" s="31">
        <f t="shared" si="238"/>
        <v>38</v>
      </c>
      <c r="M327" s="59" t="s">
        <v>369</v>
      </c>
      <c r="N327" s="345" t="str">
        <f t="shared" si="249"/>
        <v>30,03%</v>
      </c>
      <c r="O327" s="59">
        <f t="shared" si="242"/>
        <v>5</v>
      </c>
      <c r="P327" s="31">
        <f t="shared" si="239"/>
        <v>47.5</v>
      </c>
      <c r="Q327" s="59" t="s">
        <v>365</v>
      </c>
      <c r="R327" s="466" t="str">
        <f t="shared" si="250"/>
        <v>24,63%</v>
      </c>
      <c r="S327" s="56">
        <f t="shared" si="242"/>
        <v>5</v>
      </c>
      <c r="T327" s="31">
        <f t="shared" si="240"/>
        <v>47.5</v>
      </c>
      <c r="U327" s="59" t="s">
        <v>365</v>
      </c>
      <c r="V327" s="474" t="str">
        <f t="shared" si="251"/>
        <v>20,19%</v>
      </c>
      <c r="W327" s="77">
        <f t="shared" si="247"/>
        <v>3</v>
      </c>
      <c r="X327" s="58">
        <f t="shared" si="261"/>
        <v>28.5</v>
      </c>
      <c r="Y327" s="59" t="s">
        <v>28</v>
      </c>
      <c r="Z327" s="345" t="str">
        <f t="shared" si="253"/>
        <v>39,72%</v>
      </c>
      <c r="AA327" s="59">
        <f t="shared" si="242"/>
        <v>4</v>
      </c>
      <c r="AB327" s="31">
        <f t="shared" si="262"/>
        <v>38</v>
      </c>
      <c r="AC327" s="59" t="s">
        <v>369</v>
      </c>
      <c r="AD327" s="345" t="str">
        <f t="shared" si="255"/>
        <v>30,03%</v>
      </c>
      <c r="AE327" s="59">
        <f t="shared" si="242"/>
        <v>5</v>
      </c>
      <c r="AF327" s="31">
        <f t="shared" si="263"/>
        <v>47.5</v>
      </c>
      <c r="AG327" s="59" t="s">
        <v>365</v>
      </c>
      <c r="AH327" s="466" t="str">
        <f t="shared" si="257"/>
        <v>24,63%</v>
      </c>
      <c r="AI327" s="56">
        <f t="shared" si="242"/>
        <v>5</v>
      </c>
      <c r="AJ327" s="31">
        <f t="shared" si="264"/>
        <v>47.5</v>
      </c>
      <c r="AK327" s="59" t="s">
        <v>365</v>
      </c>
      <c r="AL327" s="474" t="str">
        <f t="shared" si="259"/>
        <v>20,19%</v>
      </c>
    </row>
    <row r="328" spans="1:38" s="14" customFormat="1">
      <c r="A328" s="23" t="s">
        <v>613</v>
      </c>
      <c r="B328" s="9" t="s">
        <v>73</v>
      </c>
      <c r="C328" s="9">
        <v>8</v>
      </c>
      <c r="D328" s="9">
        <v>574</v>
      </c>
      <c r="E328" s="108">
        <f t="shared" si="265"/>
        <v>71.75</v>
      </c>
      <c r="F328" s="381"/>
      <c r="G328" s="100">
        <f t="shared" si="247"/>
        <v>4</v>
      </c>
      <c r="H328" s="106">
        <f t="shared" si="237"/>
        <v>32</v>
      </c>
      <c r="I328" s="102" t="s">
        <v>60</v>
      </c>
      <c r="J328" s="343" t="str">
        <f t="shared" si="248"/>
        <v>26,45%</v>
      </c>
      <c r="K328" s="123">
        <f t="shared" si="242"/>
        <v>5</v>
      </c>
      <c r="L328" s="103">
        <f t="shared" si="238"/>
        <v>40</v>
      </c>
      <c r="M328" s="102" t="s">
        <v>21</v>
      </c>
      <c r="N328" s="343" t="str">
        <f t="shared" si="249"/>
        <v>20,00%</v>
      </c>
      <c r="O328" s="102">
        <f t="shared" si="242"/>
        <v>7</v>
      </c>
      <c r="P328" s="103">
        <f t="shared" si="239"/>
        <v>56</v>
      </c>
      <c r="Q328" s="102" t="s">
        <v>80</v>
      </c>
      <c r="R328" s="468" t="str">
        <f t="shared" si="250"/>
        <v>16,40%</v>
      </c>
      <c r="S328" s="100">
        <f t="shared" si="242"/>
        <v>8</v>
      </c>
      <c r="T328" s="103">
        <f t="shared" si="240"/>
        <v>64</v>
      </c>
      <c r="U328" s="102" t="s">
        <v>462</v>
      </c>
      <c r="V328" s="473" t="str">
        <f t="shared" si="251"/>
        <v>13,44%</v>
      </c>
      <c r="W328" s="123">
        <f t="shared" si="247"/>
        <v>4</v>
      </c>
      <c r="X328" s="106">
        <f t="shared" si="261"/>
        <v>32</v>
      </c>
      <c r="Y328" s="102" t="s">
        <v>60</v>
      </c>
      <c r="Z328" s="343" t="str">
        <f t="shared" si="253"/>
        <v>26,45%</v>
      </c>
      <c r="AA328" s="102">
        <f t="shared" si="242"/>
        <v>5</v>
      </c>
      <c r="AB328" s="103">
        <f t="shared" si="262"/>
        <v>40</v>
      </c>
      <c r="AC328" s="102" t="s">
        <v>21</v>
      </c>
      <c r="AD328" s="343" t="str">
        <f t="shared" si="255"/>
        <v>20,00%</v>
      </c>
      <c r="AE328" s="102">
        <f t="shared" si="242"/>
        <v>7</v>
      </c>
      <c r="AF328" s="103">
        <f t="shared" si="263"/>
        <v>56</v>
      </c>
      <c r="AG328" s="102" t="s">
        <v>80</v>
      </c>
      <c r="AH328" s="468" t="str">
        <f t="shared" si="257"/>
        <v>16,40%</v>
      </c>
      <c r="AI328" s="100">
        <f t="shared" si="242"/>
        <v>8</v>
      </c>
      <c r="AJ328" s="103">
        <f t="shared" si="264"/>
        <v>64</v>
      </c>
      <c r="AK328" s="102" t="s">
        <v>462</v>
      </c>
      <c r="AL328" s="473" t="str">
        <f t="shared" si="259"/>
        <v>13,44%</v>
      </c>
    </row>
    <row r="329" spans="1:38" s="13" customFormat="1">
      <c r="A329" s="24" t="s">
        <v>614</v>
      </c>
      <c r="B329" s="17"/>
      <c r="C329" s="17"/>
      <c r="D329" s="17"/>
      <c r="E329" s="33"/>
      <c r="F329" s="381"/>
      <c r="G329" s="56"/>
      <c r="H329" s="58"/>
      <c r="I329" s="59"/>
      <c r="J329" s="345"/>
      <c r="K329" s="77"/>
      <c r="L329" s="31"/>
      <c r="M329" s="59"/>
      <c r="N329" s="345"/>
      <c r="O329" s="59"/>
      <c r="P329" s="31"/>
      <c r="Q329" s="59"/>
      <c r="R329" s="466"/>
      <c r="S329" s="56"/>
      <c r="T329" s="31"/>
      <c r="U329" s="59"/>
      <c r="V329" s="474"/>
      <c r="W329" s="77"/>
      <c r="X329" s="58"/>
      <c r="Y329" s="59"/>
      <c r="Z329" s="345"/>
      <c r="AA329" s="59"/>
      <c r="AB329" s="31"/>
      <c r="AC329" s="59"/>
      <c r="AD329" s="345"/>
      <c r="AE329" s="59"/>
      <c r="AF329" s="31"/>
      <c r="AG329" s="59"/>
      <c r="AH329" s="466"/>
      <c r="AI329" s="56"/>
      <c r="AJ329" s="31"/>
      <c r="AK329" s="59"/>
      <c r="AL329" s="474"/>
    </row>
    <row r="330" spans="1:38" s="13" customFormat="1">
      <c r="A330" s="261" t="s">
        <v>487</v>
      </c>
      <c r="B330" s="17" t="s">
        <v>232</v>
      </c>
      <c r="C330" s="17">
        <f>(2/60)+(24/60/60)</f>
        <v>0.04</v>
      </c>
      <c r="D330" s="17">
        <v>3</v>
      </c>
      <c r="E330" s="33">
        <f>D330/C330</f>
        <v>75</v>
      </c>
      <c r="F330" s="381"/>
      <c r="G330" s="56">
        <f t="shared" si="247"/>
        <v>724</v>
      </c>
      <c r="H330" s="58">
        <f t="shared" si="237"/>
        <v>28.96</v>
      </c>
      <c r="I330" s="59" t="s">
        <v>303</v>
      </c>
      <c r="J330" s="345" t="str">
        <f t="shared" si="248"/>
        <v>0,14%</v>
      </c>
      <c r="K330" s="77">
        <f t="shared" si="242"/>
        <v>957</v>
      </c>
      <c r="L330" s="31">
        <f t="shared" si="238"/>
        <v>38.28</v>
      </c>
      <c r="M330" s="59" t="s">
        <v>304</v>
      </c>
      <c r="N330" s="345" t="str">
        <f t="shared" si="249"/>
        <v>0,10%</v>
      </c>
      <c r="O330" s="59">
        <f t="shared" si="242"/>
        <v>1167</v>
      </c>
      <c r="P330" s="31">
        <f t="shared" si="239"/>
        <v>46.68</v>
      </c>
      <c r="Q330" s="59" t="s">
        <v>305</v>
      </c>
      <c r="R330" s="466" t="str">
        <f t="shared" si="250"/>
        <v>0,09%</v>
      </c>
      <c r="S330" s="56">
        <f t="shared" si="242"/>
        <v>1424</v>
      </c>
      <c r="T330" s="31">
        <f t="shared" si="240"/>
        <v>56.96</v>
      </c>
      <c r="U330" s="59" t="s">
        <v>306</v>
      </c>
      <c r="V330" s="474" t="str">
        <f t="shared" si="251"/>
        <v>0,07%</v>
      </c>
      <c r="W330" s="77">
        <f t="shared" si="247"/>
        <v>724</v>
      </c>
      <c r="X330" s="58">
        <f t="shared" ref="X330:X333" si="266">ROUNDUP(W330,0)*$C330</f>
        <v>28.96</v>
      </c>
      <c r="Y330" s="59" t="s">
        <v>303</v>
      </c>
      <c r="Z330" s="345" t="str">
        <f t="shared" si="253"/>
        <v>0,14%</v>
      </c>
      <c r="AA330" s="59">
        <f t="shared" si="242"/>
        <v>957</v>
      </c>
      <c r="AB330" s="31">
        <f t="shared" ref="AB330:AB333" si="267">ROUNDUP(AA330,0)*$C330</f>
        <v>38.28</v>
      </c>
      <c r="AC330" s="59" t="s">
        <v>304</v>
      </c>
      <c r="AD330" s="345" t="str">
        <f t="shared" si="255"/>
        <v>0,10%</v>
      </c>
      <c r="AE330" s="59">
        <f t="shared" si="242"/>
        <v>1167</v>
      </c>
      <c r="AF330" s="31">
        <f t="shared" ref="AF330:AF333" si="268">ROUNDUP(AE330,0)*$C330</f>
        <v>46.68</v>
      </c>
      <c r="AG330" s="59" t="s">
        <v>305</v>
      </c>
      <c r="AH330" s="466" t="str">
        <f t="shared" si="257"/>
        <v>0,09%</v>
      </c>
      <c r="AI330" s="56">
        <f t="shared" si="242"/>
        <v>1424</v>
      </c>
      <c r="AJ330" s="31">
        <f t="shared" ref="AJ330:AJ333" si="269">ROUNDUP(AI330,0)*$C330</f>
        <v>56.96</v>
      </c>
      <c r="AK330" s="59" t="s">
        <v>306</v>
      </c>
      <c r="AL330" s="474" t="str">
        <f t="shared" si="259"/>
        <v>0,07%</v>
      </c>
    </row>
    <row r="331" spans="1:38" s="13" customFormat="1">
      <c r="A331" s="261" t="s">
        <v>270</v>
      </c>
      <c r="B331" s="17" t="s">
        <v>271</v>
      </c>
      <c r="C331" s="17">
        <f>(7/60)+(12/60/60)</f>
        <v>0.12</v>
      </c>
      <c r="D331" s="17">
        <v>10</v>
      </c>
      <c r="E331" s="33">
        <f t="shared" ref="E331:E333" si="270">D331/C331</f>
        <v>83.333333333333343</v>
      </c>
      <c r="F331" s="381"/>
      <c r="G331" s="56">
        <f t="shared" si="247"/>
        <v>217</v>
      </c>
      <c r="H331" s="58">
        <f t="shared" si="237"/>
        <v>26.04</v>
      </c>
      <c r="I331" s="59" t="s">
        <v>307</v>
      </c>
      <c r="J331" s="345" t="str">
        <f t="shared" si="248"/>
        <v>0,46%</v>
      </c>
      <c r="K331" s="77">
        <f t="shared" si="242"/>
        <v>287</v>
      </c>
      <c r="L331" s="31">
        <f t="shared" si="238"/>
        <v>34.44</v>
      </c>
      <c r="M331" s="59" t="s">
        <v>308</v>
      </c>
      <c r="N331" s="345" t="str">
        <f t="shared" si="249"/>
        <v>0,35%</v>
      </c>
      <c r="O331" s="59">
        <f t="shared" si="242"/>
        <v>350</v>
      </c>
      <c r="P331" s="31">
        <f t="shared" si="239"/>
        <v>42</v>
      </c>
      <c r="Q331" s="59" t="s">
        <v>226</v>
      </c>
      <c r="R331" s="466" t="str">
        <f t="shared" si="250"/>
        <v>0,29%</v>
      </c>
      <c r="S331" s="56">
        <f t="shared" si="242"/>
        <v>427</v>
      </c>
      <c r="T331" s="31">
        <f t="shared" si="240"/>
        <v>51.239999999999995</v>
      </c>
      <c r="U331" s="59" t="s">
        <v>309</v>
      </c>
      <c r="V331" s="474" t="str">
        <f t="shared" si="251"/>
        <v>0,23%</v>
      </c>
      <c r="W331" s="77">
        <f t="shared" si="247"/>
        <v>217</v>
      </c>
      <c r="X331" s="58">
        <f t="shared" si="266"/>
        <v>26.04</v>
      </c>
      <c r="Y331" s="59" t="s">
        <v>307</v>
      </c>
      <c r="Z331" s="345" t="str">
        <f t="shared" si="253"/>
        <v>0,46%</v>
      </c>
      <c r="AA331" s="59">
        <f t="shared" si="242"/>
        <v>287</v>
      </c>
      <c r="AB331" s="31">
        <f t="shared" si="267"/>
        <v>34.44</v>
      </c>
      <c r="AC331" s="59" t="s">
        <v>308</v>
      </c>
      <c r="AD331" s="345" t="str">
        <f t="shared" si="255"/>
        <v>0,35%</v>
      </c>
      <c r="AE331" s="59">
        <f t="shared" si="242"/>
        <v>350</v>
      </c>
      <c r="AF331" s="31">
        <f t="shared" si="268"/>
        <v>42</v>
      </c>
      <c r="AG331" s="59" t="s">
        <v>226</v>
      </c>
      <c r="AH331" s="466" t="str">
        <f t="shared" si="257"/>
        <v>0,29%</v>
      </c>
      <c r="AI331" s="56">
        <f t="shared" si="242"/>
        <v>427</v>
      </c>
      <c r="AJ331" s="31">
        <f t="shared" si="269"/>
        <v>51.239999999999995</v>
      </c>
      <c r="AK331" s="59" t="s">
        <v>309</v>
      </c>
      <c r="AL331" s="474" t="str">
        <f t="shared" si="259"/>
        <v>0,23%</v>
      </c>
    </row>
    <row r="332" spans="1:38" s="92" customFormat="1">
      <c r="A332" s="262" t="s">
        <v>275</v>
      </c>
      <c r="B332" s="87" t="s">
        <v>79</v>
      </c>
      <c r="C332" s="87">
        <v>4</v>
      </c>
      <c r="D332" s="87">
        <v>359</v>
      </c>
      <c r="E332" s="53">
        <f t="shared" si="270"/>
        <v>89.75</v>
      </c>
      <c r="F332" s="381"/>
      <c r="G332" s="88">
        <f t="shared" si="247"/>
        <v>7</v>
      </c>
      <c r="H332" s="89">
        <f t="shared" si="237"/>
        <v>28</v>
      </c>
      <c r="I332" s="90" t="s">
        <v>211</v>
      </c>
      <c r="J332" s="347" t="str">
        <f t="shared" si="248"/>
        <v>16,54%</v>
      </c>
      <c r="K332" s="125">
        <f t="shared" si="247"/>
        <v>8</v>
      </c>
      <c r="L332" s="91">
        <f t="shared" si="238"/>
        <v>32</v>
      </c>
      <c r="M332" s="93" t="s">
        <v>60</v>
      </c>
      <c r="N332" s="347" t="str">
        <f t="shared" si="249"/>
        <v>12,51%</v>
      </c>
      <c r="O332" s="90">
        <f t="shared" si="247"/>
        <v>10</v>
      </c>
      <c r="P332" s="91">
        <f t="shared" si="239"/>
        <v>40</v>
      </c>
      <c r="Q332" s="90" t="s">
        <v>21</v>
      </c>
      <c r="R332" s="467" t="str">
        <f t="shared" si="250"/>
        <v>10,26%</v>
      </c>
      <c r="S332" s="88">
        <f t="shared" si="247"/>
        <v>12</v>
      </c>
      <c r="T332" s="91">
        <f t="shared" si="240"/>
        <v>48</v>
      </c>
      <c r="U332" s="90" t="s">
        <v>74</v>
      </c>
      <c r="V332" s="472" t="str">
        <f t="shared" si="251"/>
        <v>8,41%</v>
      </c>
      <c r="W332" s="125">
        <f t="shared" si="247"/>
        <v>7</v>
      </c>
      <c r="X332" s="89">
        <f t="shared" si="266"/>
        <v>28</v>
      </c>
      <c r="Y332" s="90" t="s">
        <v>211</v>
      </c>
      <c r="Z332" s="347" t="str">
        <f t="shared" si="253"/>
        <v>16,54%</v>
      </c>
      <c r="AA332" s="90">
        <f t="shared" si="247"/>
        <v>8</v>
      </c>
      <c r="AB332" s="91">
        <f t="shared" si="267"/>
        <v>32</v>
      </c>
      <c r="AC332" s="90" t="s">
        <v>60</v>
      </c>
      <c r="AD332" s="347" t="str">
        <f t="shared" si="255"/>
        <v>12,51%</v>
      </c>
      <c r="AE332" s="90">
        <f t="shared" si="247"/>
        <v>10</v>
      </c>
      <c r="AF332" s="91">
        <f t="shared" si="268"/>
        <v>40</v>
      </c>
      <c r="AG332" s="90" t="s">
        <v>21</v>
      </c>
      <c r="AH332" s="467" t="str">
        <f t="shared" si="257"/>
        <v>10,26%</v>
      </c>
      <c r="AI332" s="88">
        <f t="shared" si="247"/>
        <v>12</v>
      </c>
      <c r="AJ332" s="91">
        <f t="shared" si="269"/>
        <v>48</v>
      </c>
      <c r="AK332" s="90" t="s">
        <v>74</v>
      </c>
      <c r="AL332" s="472" t="str">
        <f t="shared" si="259"/>
        <v>8,41%</v>
      </c>
    </row>
    <row r="333" spans="1:38" s="13" customFormat="1">
      <c r="A333" s="261" t="s">
        <v>276</v>
      </c>
      <c r="B333" s="17" t="s">
        <v>14</v>
      </c>
      <c r="C333" s="17">
        <v>5</v>
      </c>
      <c r="D333" s="17">
        <v>431</v>
      </c>
      <c r="E333" s="33">
        <f t="shared" si="270"/>
        <v>86.2</v>
      </c>
      <c r="F333" s="381"/>
      <c r="G333" s="56">
        <f t="shared" si="247"/>
        <v>6</v>
      </c>
      <c r="H333" s="58">
        <f t="shared" si="237"/>
        <v>30</v>
      </c>
      <c r="I333" s="59" t="s">
        <v>16</v>
      </c>
      <c r="J333" s="345" t="str">
        <f t="shared" si="248"/>
        <v>19,86%</v>
      </c>
      <c r="K333" s="77">
        <f t="shared" si="247"/>
        <v>7</v>
      </c>
      <c r="L333" s="31">
        <f t="shared" si="238"/>
        <v>35</v>
      </c>
      <c r="M333" s="59" t="s">
        <v>17</v>
      </c>
      <c r="N333" s="345" t="str">
        <f t="shared" si="249"/>
        <v>15,02%</v>
      </c>
      <c r="O333" s="59">
        <f t="shared" si="247"/>
        <v>9</v>
      </c>
      <c r="P333" s="31">
        <f t="shared" si="239"/>
        <v>45</v>
      </c>
      <c r="Q333" s="59" t="s">
        <v>18</v>
      </c>
      <c r="R333" s="466" t="str">
        <f t="shared" si="250"/>
        <v>12,31%</v>
      </c>
      <c r="S333" s="56">
        <f t="shared" si="247"/>
        <v>10</v>
      </c>
      <c r="T333" s="31">
        <f t="shared" si="240"/>
        <v>50</v>
      </c>
      <c r="U333" s="59" t="s">
        <v>44</v>
      </c>
      <c r="V333" s="474" t="str">
        <f t="shared" si="251"/>
        <v>10,09%</v>
      </c>
      <c r="W333" s="77">
        <f t="shared" si="247"/>
        <v>6</v>
      </c>
      <c r="X333" s="58">
        <f t="shared" si="266"/>
        <v>30</v>
      </c>
      <c r="Y333" s="59" t="s">
        <v>16</v>
      </c>
      <c r="Z333" s="345" t="str">
        <f t="shared" si="253"/>
        <v>19,86%</v>
      </c>
      <c r="AA333" s="59">
        <f t="shared" si="247"/>
        <v>7</v>
      </c>
      <c r="AB333" s="31">
        <f t="shared" si="267"/>
        <v>35</v>
      </c>
      <c r="AC333" s="59" t="s">
        <v>17</v>
      </c>
      <c r="AD333" s="345" t="str">
        <f t="shared" si="255"/>
        <v>15,02%</v>
      </c>
      <c r="AE333" s="59">
        <f t="shared" si="247"/>
        <v>9</v>
      </c>
      <c r="AF333" s="31">
        <f t="shared" si="268"/>
        <v>45</v>
      </c>
      <c r="AG333" s="59" t="s">
        <v>18</v>
      </c>
      <c r="AH333" s="466" t="str">
        <f t="shared" si="257"/>
        <v>12,31%</v>
      </c>
      <c r="AI333" s="56">
        <f t="shared" si="247"/>
        <v>10</v>
      </c>
      <c r="AJ333" s="31">
        <f t="shared" si="269"/>
        <v>50</v>
      </c>
      <c r="AK333" s="59" t="s">
        <v>44</v>
      </c>
      <c r="AL333" s="474" t="str">
        <f t="shared" si="259"/>
        <v>10,09%</v>
      </c>
    </row>
    <row r="334" spans="1:38" s="13" customFormat="1">
      <c r="A334" s="24" t="s">
        <v>615</v>
      </c>
      <c r="B334" s="17"/>
      <c r="C334" s="17"/>
      <c r="D334" s="17"/>
      <c r="E334" s="33"/>
      <c r="F334" s="381"/>
      <c r="G334" s="56"/>
      <c r="H334" s="58"/>
      <c r="I334" s="59"/>
      <c r="J334" s="345"/>
      <c r="K334" s="77"/>
      <c r="L334" s="31"/>
      <c r="M334" s="59"/>
      <c r="N334" s="345"/>
      <c r="O334" s="59"/>
      <c r="P334" s="31"/>
      <c r="Q334" s="59"/>
      <c r="R334" s="466"/>
      <c r="S334" s="56"/>
      <c r="T334" s="31"/>
      <c r="U334" s="59"/>
      <c r="V334" s="474"/>
      <c r="W334" s="77"/>
      <c r="X334" s="58"/>
      <c r="Y334" s="59"/>
      <c r="Z334" s="345"/>
      <c r="AA334" s="59"/>
      <c r="AB334" s="31"/>
      <c r="AC334" s="59"/>
      <c r="AD334" s="345"/>
      <c r="AE334" s="59"/>
      <c r="AF334" s="31"/>
      <c r="AG334" s="59"/>
      <c r="AH334" s="466"/>
      <c r="AI334" s="56"/>
      <c r="AJ334" s="31"/>
      <c r="AK334" s="59"/>
      <c r="AL334" s="474"/>
    </row>
    <row r="335" spans="1:38" s="13" customFormat="1">
      <c r="A335" s="261" t="s">
        <v>349</v>
      </c>
      <c r="B335" s="17" t="s">
        <v>335</v>
      </c>
      <c r="C335" s="17">
        <f>48/60/60</f>
        <v>1.3333333333333334E-2</v>
      </c>
      <c r="D335" s="17">
        <v>1</v>
      </c>
      <c r="E335" s="33">
        <f>D335/C335</f>
        <v>75</v>
      </c>
      <c r="F335" s="381"/>
      <c r="G335" s="56">
        <f t="shared" si="247"/>
        <v>2170</v>
      </c>
      <c r="H335" s="58">
        <f t="shared" si="237"/>
        <v>28.933333333333334</v>
      </c>
      <c r="I335" s="59" t="s">
        <v>54</v>
      </c>
      <c r="J335" s="345" t="str">
        <f t="shared" si="248"/>
        <v>0,05%</v>
      </c>
      <c r="K335" s="77">
        <f t="shared" si="247"/>
        <v>2870</v>
      </c>
      <c r="L335" s="31">
        <f t="shared" si="238"/>
        <v>38.266666666666666</v>
      </c>
      <c r="M335" s="59" t="s">
        <v>55</v>
      </c>
      <c r="N335" s="345" t="str">
        <f t="shared" si="249"/>
        <v>0,03%</v>
      </c>
      <c r="O335" s="59">
        <f t="shared" si="247"/>
        <v>3500</v>
      </c>
      <c r="P335" s="31">
        <f t="shared" si="239"/>
        <v>46.666666666666671</v>
      </c>
      <c r="Q335" s="59" t="s">
        <v>56</v>
      </c>
      <c r="R335" s="466" t="str">
        <f t="shared" si="250"/>
        <v>0,03%</v>
      </c>
      <c r="S335" s="56">
        <f t="shared" si="247"/>
        <v>4270</v>
      </c>
      <c r="T335" s="31">
        <f t="shared" si="240"/>
        <v>56.933333333333337</v>
      </c>
      <c r="U335" s="59" t="s">
        <v>306</v>
      </c>
      <c r="V335" s="474" t="str">
        <f t="shared" si="251"/>
        <v>0,02%</v>
      </c>
      <c r="W335" s="77">
        <f t="shared" si="247"/>
        <v>2170</v>
      </c>
      <c r="X335" s="58">
        <f t="shared" ref="X335:X339" si="271">ROUNDUP(W335,0)*$C335</f>
        <v>28.933333333333334</v>
      </c>
      <c r="Y335" s="59" t="s">
        <v>54</v>
      </c>
      <c r="Z335" s="345" t="str">
        <f t="shared" si="253"/>
        <v>0,05%</v>
      </c>
      <c r="AA335" s="59">
        <f t="shared" si="247"/>
        <v>2870</v>
      </c>
      <c r="AB335" s="31">
        <f t="shared" ref="AB335:AB339" si="272">ROUNDUP(AA335,0)*$C335</f>
        <v>38.266666666666666</v>
      </c>
      <c r="AC335" s="59" t="s">
        <v>55</v>
      </c>
      <c r="AD335" s="345" t="str">
        <f t="shared" si="255"/>
        <v>0,03%</v>
      </c>
      <c r="AE335" s="59">
        <f t="shared" si="247"/>
        <v>3500</v>
      </c>
      <c r="AF335" s="31">
        <f t="shared" ref="AF335:AF339" si="273">ROUNDUP(AE335,0)*$C335</f>
        <v>46.666666666666671</v>
      </c>
      <c r="AG335" s="59" t="s">
        <v>56</v>
      </c>
      <c r="AH335" s="466" t="str">
        <f t="shared" si="257"/>
        <v>0,03%</v>
      </c>
      <c r="AI335" s="56">
        <f t="shared" si="247"/>
        <v>4270</v>
      </c>
      <c r="AJ335" s="31">
        <f t="shared" ref="AJ335:AJ339" si="274">ROUNDUP(AI335,0)*$C335</f>
        <v>56.933333333333337</v>
      </c>
      <c r="AK335" s="59" t="s">
        <v>306</v>
      </c>
      <c r="AL335" s="474" t="str">
        <f t="shared" si="259"/>
        <v>0,02%</v>
      </c>
    </row>
    <row r="336" spans="1:38" s="13" customFormat="1">
      <c r="A336" s="261" t="s">
        <v>482</v>
      </c>
      <c r="B336" s="17" t="s">
        <v>53</v>
      </c>
      <c r="C336" s="17">
        <f>4/60</f>
        <v>6.6666666666666666E-2</v>
      </c>
      <c r="D336" s="17">
        <v>5</v>
      </c>
      <c r="E336" s="33">
        <f t="shared" ref="E336:E339" si="275">D336/C336</f>
        <v>75</v>
      </c>
      <c r="F336" s="381"/>
      <c r="G336" s="56">
        <f t="shared" si="247"/>
        <v>434</v>
      </c>
      <c r="H336" s="58">
        <f t="shared" si="237"/>
        <v>28.933333333333334</v>
      </c>
      <c r="I336" s="59" t="s">
        <v>54</v>
      </c>
      <c r="J336" s="345" t="str">
        <f t="shared" si="248"/>
        <v>0,23%</v>
      </c>
      <c r="K336" s="77">
        <f t="shared" si="247"/>
        <v>574</v>
      </c>
      <c r="L336" s="31">
        <f t="shared" si="238"/>
        <v>38.266666666666666</v>
      </c>
      <c r="M336" s="59" t="s">
        <v>55</v>
      </c>
      <c r="N336" s="345" t="str">
        <f t="shared" si="249"/>
        <v>0,17%</v>
      </c>
      <c r="O336" s="59">
        <f t="shared" si="247"/>
        <v>700</v>
      </c>
      <c r="P336" s="31">
        <f t="shared" si="239"/>
        <v>46.666666666666664</v>
      </c>
      <c r="Q336" s="59" t="s">
        <v>56</v>
      </c>
      <c r="R336" s="466" t="str">
        <f t="shared" si="250"/>
        <v>0,14%</v>
      </c>
      <c r="S336" s="56">
        <f t="shared" si="247"/>
        <v>854</v>
      </c>
      <c r="T336" s="31">
        <f t="shared" si="240"/>
        <v>56.93333333333333</v>
      </c>
      <c r="U336" s="59" t="s">
        <v>306</v>
      </c>
      <c r="V336" s="474" t="str">
        <f t="shared" si="251"/>
        <v>0,12%</v>
      </c>
      <c r="W336" s="77">
        <f t="shared" si="247"/>
        <v>434</v>
      </c>
      <c r="X336" s="58">
        <f t="shared" si="271"/>
        <v>28.933333333333334</v>
      </c>
      <c r="Y336" s="59" t="s">
        <v>54</v>
      </c>
      <c r="Z336" s="345" t="str">
        <f t="shared" si="253"/>
        <v>0,23%</v>
      </c>
      <c r="AA336" s="59">
        <f t="shared" si="247"/>
        <v>574</v>
      </c>
      <c r="AB336" s="31">
        <f t="shared" si="272"/>
        <v>38.266666666666666</v>
      </c>
      <c r="AC336" s="59" t="s">
        <v>55</v>
      </c>
      <c r="AD336" s="345" t="str">
        <f t="shared" si="255"/>
        <v>0,17%</v>
      </c>
      <c r="AE336" s="59">
        <f t="shared" si="247"/>
        <v>700</v>
      </c>
      <c r="AF336" s="31">
        <f t="shared" si="273"/>
        <v>46.666666666666664</v>
      </c>
      <c r="AG336" s="59" t="s">
        <v>56</v>
      </c>
      <c r="AH336" s="466" t="str">
        <f t="shared" si="257"/>
        <v>0,14%</v>
      </c>
      <c r="AI336" s="56">
        <f t="shared" si="247"/>
        <v>854</v>
      </c>
      <c r="AJ336" s="31">
        <f t="shared" si="274"/>
        <v>56.93333333333333</v>
      </c>
      <c r="AK336" s="59" t="s">
        <v>306</v>
      </c>
      <c r="AL336" s="474" t="str">
        <f t="shared" si="259"/>
        <v>0,12%</v>
      </c>
    </row>
    <row r="337" spans="1:38" s="13" customFormat="1">
      <c r="A337" s="261" t="s">
        <v>484</v>
      </c>
      <c r="B337" s="17" t="s">
        <v>64</v>
      </c>
      <c r="C337" s="17">
        <f>48/60</f>
        <v>0.8</v>
      </c>
      <c r="D337" s="17">
        <v>71</v>
      </c>
      <c r="E337" s="33">
        <f t="shared" si="275"/>
        <v>88.75</v>
      </c>
      <c r="F337" s="381"/>
      <c r="G337" s="56">
        <f t="shared" si="247"/>
        <v>31</v>
      </c>
      <c r="H337" s="58">
        <f t="shared" si="237"/>
        <v>24.8</v>
      </c>
      <c r="I337" s="59" t="s">
        <v>65</v>
      </c>
      <c r="J337" s="345" t="str">
        <f t="shared" si="248"/>
        <v>3,27%</v>
      </c>
      <c r="K337" s="77">
        <f t="shared" si="247"/>
        <v>41</v>
      </c>
      <c r="L337" s="31">
        <f t="shared" si="238"/>
        <v>32.800000000000004</v>
      </c>
      <c r="M337" s="59" t="s">
        <v>66</v>
      </c>
      <c r="N337" s="345" t="str">
        <f t="shared" si="249"/>
        <v>2,47%</v>
      </c>
      <c r="O337" s="59">
        <f t="shared" si="247"/>
        <v>50</v>
      </c>
      <c r="P337" s="31">
        <f t="shared" si="239"/>
        <v>40</v>
      </c>
      <c r="Q337" s="59" t="s">
        <v>21</v>
      </c>
      <c r="R337" s="466" t="str">
        <f t="shared" si="250"/>
        <v>2,03%</v>
      </c>
      <c r="S337" s="56">
        <f t="shared" si="247"/>
        <v>61</v>
      </c>
      <c r="T337" s="31">
        <f t="shared" si="240"/>
        <v>48.800000000000004</v>
      </c>
      <c r="U337" s="59" t="s">
        <v>67</v>
      </c>
      <c r="V337" s="474" t="str">
        <f t="shared" si="251"/>
        <v>1,66%</v>
      </c>
      <c r="W337" s="77">
        <f t="shared" si="247"/>
        <v>31</v>
      </c>
      <c r="X337" s="58">
        <f t="shared" si="271"/>
        <v>24.8</v>
      </c>
      <c r="Y337" s="59" t="s">
        <v>65</v>
      </c>
      <c r="Z337" s="345" t="str">
        <f t="shared" si="253"/>
        <v>3,27%</v>
      </c>
      <c r="AA337" s="59">
        <f t="shared" si="247"/>
        <v>41</v>
      </c>
      <c r="AB337" s="31">
        <f t="shared" si="272"/>
        <v>32.800000000000004</v>
      </c>
      <c r="AC337" s="59" t="s">
        <v>66</v>
      </c>
      <c r="AD337" s="345" t="str">
        <f t="shared" si="255"/>
        <v>2,47%</v>
      </c>
      <c r="AE337" s="59">
        <f t="shared" si="247"/>
        <v>50</v>
      </c>
      <c r="AF337" s="31">
        <f t="shared" si="273"/>
        <v>40</v>
      </c>
      <c r="AG337" s="59" t="s">
        <v>21</v>
      </c>
      <c r="AH337" s="466" t="str">
        <f t="shared" si="257"/>
        <v>2,03%</v>
      </c>
      <c r="AI337" s="56">
        <f t="shared" si="247"/>
        <v>61</v>
      </c>
      <c r="AJ337" s="31">
        <f t="shared" si="274"/>
        <v>48.800000000000004</v>
      </c>
      <c r="AK337" s="59" t="s">
        <v>67</v>
      </c>
      <c r="AL337" s="474" t="str">
        <f t="shared" si="259"/>
        <v>1,66%</v>
      </c>
    </row>
    <row r="338" spans="1:38" s="13" customFormat="1">
      <c r="A338" s="261" t="s">
        <v>356</v>
      </c>
      <c r="B338" s="17" t="s">
        <v>69</v>
      </c>
      <c r="C338" s="17">
        <f>1+(40/60)</f>
        <v>1.6666666666666665</v>
      </c>
      <c r="D338" s="17">
        <v>143</v>
      </c>
      <c r="E338" s="33">
        <f t="shared" si="275"/>
        <v>85.800000000000011</v>
      </c>
      <c r="F338" s="381"/>
      <c r="G338" s="56">
        <f t="shared" si="247"/>
        <v>16</v>
      </c>
      <c r="H338" s="58">
        <f t="shared" si="237"/>
        <v>26.666666666666664</v>
      </c>
      <c r="I338" s="59" t="s">
        <v>70</v>
      </c>
      <c r="J338" s="345" t="str">
        <f t="shared" si="248"/>
        <v>6,59%</v>
      </c>
      <c r="K338" s="77">
        <f t="shared" si="247"/>
        <v>21</v>
      </c>
      <c r="L338" s="31">
        <f t="shared" si="238"/>
        <v>35</v>
      </c>
      <c r="M338" s="59" t="s">
        <v>17</v>
      </c>
      <c r="N338" s="345" t="str">
        <f t="shared" si="249"/>
        <v>4,98%</v>
      </c>
      <c r="O338" s="59">
        <f t="shared" si="247"/>
        <v>25</v>
      </c>
      <c r="P338" s="31">
        <f t="shared" si="239"/>
        <v>41.666666666666664</v>
      </c>
      <c r="Q338" s="59" t="s">
        <v>71</v>
      </c>
      <c r="R338" s="466" t="str">
        <f t="shared" si="250"/>
        <v>4,09%</v>
      </c>
      <c r="S338" s="56">
        <f t="shared" si="247"/>
        <v>30</v>
      </c>
      <c r="T338" s="31">
        <f t="shared" si="240"/>
        <v>49.999999999999993</v>
      </c>
      <c r="U338" s="59" t="s">
        <v>44</v>
      </c>
      <c r="V338" s="474" t="str">
        <f t="shared" si="251"/>
        <v>3,35%</v>
      </c>
      <c r="W338" s="77">
        <f t="shared" si="247"/>
        <v>16</v>
      </c>
      <c r="X338" s="58">
        <f t="shared" si="271"/>
        <v>26.666666666666664</v>
      </c>
      <c r="Y338" s="59" t="s">
        <v>70</v>
      </c>
      <c r="Z338" s="345" t="str">
        <f t="shared" si="253"/>
        <v>6,59%</v>
      </c>
      <c r="AA338" s="59">
        <f t="shared" si="247"/>
        <v>21</v>
      </c>
      <c r="AB338" s="31">
        <f t="shared" si="272"/>
        <v>35</v>
      </c>
      <c r="AC338" s="59" t="s">
        <v>17</v>
      </c>
      <c r="AD338" s="345" t="str">
        <f t="shared" si="255"/>
        <v>4,98%</v>
      </c>
      <c r="AE338" s="59">
        <f t="shared" si="247"/>
        <v>25</v>
      </c>
      <c r="AF338" s="31">
        <f t="shared" si="273"/>
        <v>41.666666666666664</v>
      </c>
      <c r="AG338" s="59" t="s">
        <v>71</v>
      </c>
      <c r="AH338" s="466" t="str">
        <f t="shared" si="257"/>
        <v>4,09%</v>
      </c>
      <c r="AI338" s="56">
        <f t="shared" si="247"/>
        <v>30</v>
      </c>
      <c r="AJ338" s="31">
        <f t="shared" si="274"/>
        <v>49.999999999999993</v>
      </c>
      <c r="AK338" s="59" t="s">
        <v>44</v>
      </c>
      <c r="AL338" s="474" t="str">
        <f t="shared" si="259"/>
        <v>3,35%</v>
      </c>
    </row>
    <row r="339" spans="1:38" s="92" customFormat="1" ht="15.75" thickBot="1">
      <c r="A339" s="541" t="s">
        <v>485</v>
      </c>
      <c r="B339" s="95" t="s">
        <v>132</v>
      </c>
      <c r="C339" s="95">
        <f>2+(20/60)</f>
        <v>2.3333333333333335</v>
      </c>
      <c r="D339" s="95">
        <v>215</v>
      </c>
      <c r="E339" s="104">
        <f t="shared" si="275"/>
        <v>92.142857142857139</v>
      </c>
      <c r="F339" s="382"/>
      <c r="G339" s="96">
        <f t="shared" si="247"/>
        <v>11</v>
      </c>
      <c r="H339" s="97">
        <f>ROUNDUP(G339,0)*$C339</f>
        <v>25.666666666666668</v>
      </c>
      <c r="I339" s="98" t="s">
        <v>346</v>
      </c>
      <c r="J339" s="542" t="str">
        <f t="shared" si="248"/>
        <v>9,91%</v>
      </c>
      <c r="K339" s="332">
        <f t="shared" si="247"/>
        <v>14</v>
      </c>
      <c r="L339" s="99">
        <f t="shared" si="238"/>
        <v>32.666666666666671</v>
      </c>
      <c r="M339" s="98" t="s">
        <v>343</v>
      </c>
      <c r="N339" s="542" t="str">
        <f t="shared" si="249"/>
        <v>7,49%</v>
      </c>
      <c r="O339" s="98">
        <f t="shared" si="247"/>
        <v>17</v>
      </c>
      <c r="P339" s="99">
        <f t="shared" si="239"/>
        <v>39.666666666666671</v>
      </c>
      <c r="Q339" s="105" t="s">
        <v>347</v>
      </c>
      <c r="R339" s="543" t="str">
        <f t="shared" si="250"/>
        <v>6,14%</v>
      </c>
      <c r="S339" s="96">
        <f t="shared" si="247"/>
        <v>20</v>
      </c>
      <c r="T339" s="99">
        <f t="shared" si="240"/>
        <v>46.666666666666671</v>
      </c>
      <c r="U339" s="105" t="s">
        <v>56</v>
      </c>
      <c r="V339" s="485" t="str">
        <f t="shared" si="251"/>
        <v>5,04%</v>
      </c>
      <c r="W339" s="332">
        <f t="shared" si="247"/>
        <v>11</v>
      </c>
      <c r="X339" s="97">
        <f t="shared" si="271"/>
        <v>25.666666666666668</v>
      </c>
      <c r="Y339" s="98" t="s">
        <v>346</v>
      </c>
      <c r="Z339" s="542" t="str">
        <f t="shared" si="253"/>
        <v>9,91%</v>
      </c>
      <c r="AA339" s="98">
        <f t="shared" si="247"/>
        <v>14</v>
      </c>
      <c r="AB339" s="99">
        <f t="shared" si="272"/>
        <v>32.666666666666671</v>
      </c>
      <c r="AC339" s="98" t="s">
        <v>343</v>
      </c>
      <c r="AD339" s="542" t="str">
        <f t="shared" si="255"/>
        <v>7,49%</v>
      </c>
      <c r="AE339" s="98">
        <f t="shared" si="247"/>
        <v>17</v>
      </c>
      <c r="AF339" s="99">
        <f t="shared" si="273"/>
        <v>39.666666666666671</v>
      </c>
      <c r="AG339" s="98" t="s">
        <v>347</v>
      </c>
      <c r="AH339" s="543" t="str">
        <f t="shared" si="257"/>
        <v>6,14%</v>
      </c>
      <c r="AI339" s="96">
        <f t="shared" si="247"/>
        <v>20</v>
      </c>
      <c r="AJ339" s="99">
        <f t="shared" si="274"/>
        <v>46.666666666666671</v>
      </c>
      <c r="AK339" s="98" t="s">
        <v>56</v>
      </c>
      <c r="AL339" s="485" t="str">
        <f t="shared" si="259"/>
        <v>5,04%</v>
      </c>
    </row>
    <row r="340" spans="1:38" ht="15.75" thickBot="1">
      <c r="A340" s="544"/>
      <c r="B340" s="545"/>
      <c r="C340" s="545"/>
      <c r="D340" s="545"/>
      <c r="E340" s="545"/>
      <c r="F340" s="545"/>
      <c r="G340" s="545"/>
      <c r="H340" s="545"/>
      <c r="I340" s="545"/>
      <c r="J340" s="545"/>
      <c r="K340" s="545"/>
      <c r="L340" s="545"/>
      <c r="M340" s="545"/>
      <c r="N340" s="545"/>
      <c r="O340" s="545"/>
      <c r="P340" s="545"/>
      <c r="Q340" s="545"/>
      <c r="R340" s="545"/>
      <c r="S340" s="545"/>
      <c r="T340" s="545"/>
      <c r="U340" s="545"/>
      <c r="V340" s="545"/>
      <c r="W340" s="545"/>
      <c r="X340" s="545"/>
      <c r="Y340" s="545"/>
      <c r="Z340" s="545"/>
      <c r="AA340" s="545"/>
      <c r="AB340" s="545"/>
      <c r="AC340" s="545"/>
      <c r="AD340" s="545"/>
      <c r="AE340" s="545"/>
      <c r="AF340" s="545"/>
      <c r="AG340" s="545"/>
      <c r="AH340" s="545"/>
      <c r="AI340" s="545"/>
      <c r="AJ340" s="545"/>
      <c r="AK340" s="545"/>
      <c r="AL340" s="546"/>
    </row>
    <row r="341" spans="1:38" ht="34.5" thickBot="1">
      <c r="A341" s="374" t="s">
        <v>617</v>
      </c>
      <c r="B341" s="375"/>
      <c r="C341" s="375"/>
      <c r="D341" s="375"/>
      <c r="E341" s="375"/>
      <c r="F341" s="375"/>
      <c r="G341" s="375"/>
      <c r="H341" s="375"/>
      <c r="I341" s="375"/>
      <c r="J341" s="375"/>
      <c r="K341" s="375"/>
      <c r="L341" s="375"/>
      <c r="M341" s="375"/>
      <c r="N341" s="375"/>
      <c r="O341" s="375"/>
      <c r="P341" s="375"/>
      <c r="Q341" s="375"/>
      <c r="R341" s="375"/>
      <c r="S341" s="496"/>
      <c r="T341" s="496"/>
      <c r="U341" s="496"/>
      <c r="V341" s="496"/>
      <c r="W341" s="375"/>
      <c r="X341" s="375"/>
      <c r="Y341" s="375"/>
      <c r="Z341" s="375"/>
      <c r="AA341" s="375"/>
      <c r="AB341" s="375"/>
      <c r="AC341" s="375"/>
      <c r="AD341" s="375"/>
      <c r="AE341" s="375"/>
      <c r="AF341" s="375"/>
      <c r="AG341" s="375"/>
      <c r="AH341" s="375"/>
      <c r="AI341" s="375"/>
      <c r="AJ341" s="375"/>
      <c r="AK341" s="375"/>
      <c r="AL341" s="376"/>
    </row>
    <row r="342" spans="1:38" ht="15.75" thickBot="1">
      <c r="A342" s="547" t="s">
        <v>10</v>
      </c>
      <c r="B342" s="548"/>
      <c r="C342" s="548"/>
      <c r="D342" s="548"/>
      <c r="E342" s="548"/>
      <c r="F342" s="549"/>
      <c r="G342" s="524">
        <v>1550</v>
      </c>
      <c r="H342" s="525"/>
      <c r="I342" s="525"/>
      <c r="J342" s="526"/>
      <c r="K342" s="451">
        <v>2050</v>
      </c>
      <c r="L342" s="423"/>
      <c r="M342" s="423"/>
      <c r="N342" s="427"/>
      <c r="O342" s="451">
        <v>2500</v>
      </c>
      <c r="P342" s="423"/>
      <c r="Q342" s="423"/>
      <c r="R342" s="423"/>
      <c r="S342" s="451">
        <v>3050</v>
      </c>
      <c r="T342" s="423"/>
      <c r="U342" s="423"/>
      <c r="V342" s="427"/>
      <c r="W342" s="445"/>
      <c r="X342" s="445"/>
      <c r="Y342" s="445"/>
      <c r="Z342" s="445"/>
      <c r="AA342" s="445"/>
      <c r="AB342" s="445"/>
      <c r="AC342" s="445"/>
      <c r="AD342" s="445"/>
      <c r="AE342" s="445"/>
      <c r="AF342" s="445"/>
      <c r="AG342" s="445"/>
      <c r="AH342" s="445"/>
      <c r="AI342" s="445"/>
      <c r="AJ342" s="445"/>
      <c r="AK342" s="445"/>
      <c r="AL342" s="446"/>
    </row>
    <row r="343" spans="1:38" ht="30">
      <c r="A343" s="286" t="s">
        <v>654</v>
      </c>
      <c r="B343" s="150" t="s">
        <v>25</v>
      </c>
      <c r="C343" s="150">
        <f>3+(10/60)</f>
        <v>3.1666666666666665</v>
      </c>
      <c r="D343" s="150">
        <v>287</v>
      </c>
      <c r="E343" s="39">
        <f t="shared" ref="E343:E399" si="276">D343/C343</f>
        <v>90.631578947368425</v>
      </c>
      <c r="F343" s="443"/>
      <c r="G343" s="67">
        <f>ROUNDUP(G$342/$D343,0)</f>
        <v>6</v>
      </c>
      <c r="H343" s="69">
        <f>ROUNDUP(G343,0)*$C343</f>
        <v>19</v>
      </c>
      <c r="I343" s="154" t="s">
        <v>26</v>
      </c>
      <c r="J343" s="345" t="str">
        <f>TEXT(D343/$G$342,"0,00%")</f>
        <v>18,52%</v>
      </c>
      <c r="K343" s="325">
        <f>ROUNDUP(K$342/$D343,0)</f>
        <v>8</v>
      </c>
      <c r="L343" s="69">
        <f t="shared" ref="L343:L348" si="277">ROUNDUP(K343,0)*$C343</f>
        <v>25.333333333333332</v>
      </c>
      <c r="M343" s="154" t="s">
        <v>27</v>
      </c>
      <c r="N343" s="345" t="str">
        <f>TEXT(D343/$K$342,"0,00%")</f>
        <v>14,00%</v>
      </c>
      <c r="O343" s="68">
        <f>ROUNDUP(O$342/$D343,0)</f>
        <v>9</v>
      </c>
      <c r="P343" s="69">
        <f t="shared" ref="P343:P348" si="278">ROUNDUP(O343,0)*$C343</f>
        <v>28.5</v>
      </c>
      <c r="Q343" s="154" t="s">
        <v>28</v>
      </c>
      <c r="R343" s="466" t="str">
        <f>TEXT(D343/$O$342,"0,00%")</f>
        <v>11,48%</v>
      </c>
      <c r="S343" s="67">
        <f>ROUNDUP(S$342/$D343,0)</f>
        <v>11</v>
      </c>
      <c r="T343" s="69">
        <f>ROUNDUP(S343,0)*$C343</f>
        <v>34.833333333333329</v>
      </c>
      <c r="U343" s="154" t="s">
        <v>29</v>
      </c>
      <c r="V343" s="345" t="str">
        <f>TEXT(D343/$S$342,"0,00%")</f>
        <v>9,41%</v>
      </c>
      <c r="W343" s="447"/>
      <c r="X343" s="447"/>
      <c r="Y343" s="447"/>
      <c r="Z343" s="447"/>
      <c r="AA343" s="447"/>
      <c r="AB343" s="447"/>
      <c r="AC343" s="447"/>
      <c r="AD343" s="447"/>
      <c r="AE343" s="447"/>
      <c r="AF343" s="447"/>
      <c r="AG343" s="447"/>
      <c r="AH343" s="447"/>
      <c r="AI343" s="447"/>
      <c r="AJ343" s="447"/>
      <c r="AK343" s="447"/>
      <c r="AL343" s="448"/>
    </row>
    <row r="344" spans="1:38" s="290" customFormat="1" ht="30">
      <c r="A344" s="23" t="s">
        <v>655</v>
      </c>
      <c r="B344" s="9" t="s">
        <v>341</v>
      </c>
      <c r="C344" s="9">
        <f>40/60</f>
        <v>0.66666666666666663</v>
      </c>
      <c r="D344" s="147">
        <v>47</v>
      </c>
      <c r="E344" s="108">
        <f t="shared" si="276"/>
        <v>70.5</v>
      </c>
      <c r="F344" s="384"/>
      <c r="G344" s="100">
        <f t="shared" ref="G344:G371" si="279">ROUNDUP(G$342/$D344,0)</f>
        <v>33</v>
      </c>
      <c r="H344" s="106">
        <f t="shared" ref="H344:H371" si="280">ROUNDUP(G344,0)*$C344</f>
        <v>22</v>
      </c>
      <c r="I344" s="9" t="s">
        <v>32</v>
      </c>
      <c r="J344" s="343" t="str">
        <f t="shared" ref="J344:J371" si="281">TEXT(D344/$G$342,"0,00%")</f>
        <v>3,03%</v>
      </c>
      <c r="K344" s="123">
        <f t="shared" ref="K344:K371" si="282">ROUNDUP(K$342/$D344,0)</f>
        <v>44</v>
      </c>
      <c r="L344" s="106">
        <f t="shared" si="277"/>
        <v>29.333333333333332</v>
      </c>
      <c r="M344" s="9" t="s">
        <v>694</v>
      </c>
      <c r="N344" s="343" t="str">
        <f t="shared" ref="N344:N371" si="283">TEXT(D344/$K$342,"0,00%")</f>
        <v>2,29%</v>
      </c>
      <c r="O344" s="102">
        <f t="shared" ref="O344:O371" si="284">ROUNDUP(O$342/$D344,0)</f>
        <v>54</v>
      </c>
      <c r="P344" s="106">
        <f t="shared" si="278"/>
        <v>36</v>
      </c>
      <c r="Q344" s="34" t="s">
        <v>48</v>
      </c>
      <c r="R344" s="468" t="str">
        <f t="shared" ref="R344:R371" si="285">TEXT(D344/$O$342,"0,00%")</f>
        <v>1,88%</v>
      </c>
      <c r="S344" s="100">
        <f t="shared" ref="S344:S371" si="286">ROUNDUP(S$342/$D344,0)</f>
        <v>65</v>
      </c>
      <c r="T344" s="106">
        <f t="shared" ref="T344:T371" si="287">ROUNDUP(S344,0)*$C344</f>
        <v>43.333333333333329</v>
      </c>
      <c r="U344" s="9" t="s">
        <v>296</v>
      </c>
      <c r="V344" s="473" t="str">
        <f t="shared" ref="V344:V371" si="288">TEXT(D344/$S$342,"0,00%")</f>
        <v>1,54%</v>
      </c>
      <c r="W344" s="447"/>
      <c r="X344" s="447"/>
      <c r="Y344" s="447"/>
      <c r="Z344" s="447"/>
      <c r="AA344" s="447"/>
      <c r="AB344" s="447"/>
      <c r="AC344" s="447"/>
      <c r="AD344" s="447"/>
      <c r="AE344" s="447"/>
      <c r="AF344" s="447"/>
      <c r="AG344" s="447"/>
      <c r="AH344" s="447"/>
      <c r="AI344" s="447"/>
      <c r="AJ344" s="447"/>
      <c r="AK344" s="447"/>
      <c r="AL344" s="448"/>
    </row>
    <row r="345" spans="1:38" s="14" customFormat="1" ht="30">
      <c r="A345" s="23" t="s">
        <v>656</v>
      </c>
      <c r="B345" s="9" t="s">
        <v>675</v>
      </c>
      <c r="C345" s="9">
        <v>3.5</v>
      </c>
      <c r="D345" s="147">
        <v>251</v>
      </c>
      <c r="E345" s="27">
        <f t="shared" si="276"/>
        <v>71.714285714285708</v>
      </c>
      <c r="F345" s="384"/>
      <c r="G345" s="100">
        <f t="shared" si="279"/>
        <v>7</v>
      </c>
      <c r="H345" s="106">
        <f t="shared" si="280"/>
        <v>24.5</v>
      </c>
      <c r="I345" s="34" t="s">
        <v>686</v>
      </c>
      <c r="J345" s="343" t="str">
        <f t="shared" si="281"/>
        <v>16,19%</v>
      </c>
      <c r="K345" s="123">
        <f t="shared" si="282"/>
        <v>9</v>
      </c>
      <c r="L345" s="106">
        <f t="shared" si="277"/>
        <v>31.5</v>
      </c>
      <c r="M345" s="34" t="s">
        <v>479</v>
      </c>
      <c r="N345" s="343" t="str">
        <f t="shared" si="283"/>
        <v>12,24%</v>
      </c>
      <c r="O345" s="102">
        <f t="shared" si="284"/>
        <v>10</v>
      </c>
      <c r="P345" s="106">
        <f t="shared" si="278"/>
        <v>35</v>
      </c>
      <c r="Q345" s="9" t="s">
        <v>17</v>
      </c>
      <c r="R345" s="468" t="str">
        <f t="shared" si="285"/>
        <v>10,04%</v>
      </c>
      <c r="S345" s="100">
        <f t="shared" si="286"/>
        <v>13</v>
      </c>
      <c r="T345" s="106">
        <f t="shared" si="287"/>
        <v>45.5</v>
      </c>
      <c r="U345" s="34" t="s">
        <v>476</v>
      </c>
      <c r="V345" s="473" t="str">
        <f t="shared" si="288"/>
        <v>8,23%</v>
      </c>
      <c r="W345" s="447"/>
      <c r="X345" s="447"/>
      <c r="Y345" s="447"/>
      <c r="Z345" s="447"/>
      <c r="AA345" s="447"/>
      <c r="AB345" s="447"/>
      <c r="AC345" s="447"/>
      <c r="AD345" s="447"/>
      <c r="AE345" s="447"/>
      <c r="AF345" s="447"/>
      <c r="AG345" s="447"/>
      <c r="AH345" s="447"/>
      <c r="AI345" s="447"/>
      <c r="AJ345" s="447"/>
      <c r="AK345" s="447"/>
      <c r="AL345" s="448"/>
    </row>
    <row r="346" spans="1:38" s="92" customFormat="1">
      <c r="A346" s="86" t="s">
        <v>618</v>
      </c>
      <c r="B346" s="87" t="s">
        <v>132</v>
      </c>
      <c r="C346" s="87">
        <f>2+(20/60)</f>
        <v>2.3333333333333335</v>
      </c>
      <c r="D346" s="87">
        <v>215</v>
      </c>
      <c r="E346" s="54">
        <f t="shared" si="276"/>
        <v>92.142857142857139</v>
      </c>
      <c r="F346" s="384"/>
      <c r="G346" s="88">
        <f t="shared" si="279"/>
        <v>8</v>
      </c>
      <c r="H346" s="89">
        <f t="shared" si="280"/>
        <v>18.666666666666668</v>
      </c>
      <c r="I346" s="87" t="s">
        <v>507</v>
      </c>
      <c r="J346" s="347" t="str">
        <f t="shared" si="281"/>
        <v>13,87%</v>
      </c>
      <c r="K346" s="125">
        <f t="shared" si="282"/>
        <v>10</v>
      </c>
      <c r="L346" s="89">
        <f t="shared" si="277"/>
        <v>23.333333333333336</v>
      </c>
      <c r="M346" s="87" t="s">
        <v>508</v>
      </c>
      <c r="N346" s="347" t="str">
        <f t="shared" si="283"/>
        <v>10,49%</v>
      </c>
      <c r="O346" s="90">
        <f t="shared" si="284"/>
        <v>12</v>
      </c>
      <c r="P346" s="89">
        <f t="shared" si="278"/>
        <v>28</v>
      </c>
      <c r="Q346" s="87" t="s">
        <v>211</v>
      </c>
      <c r="R346" s="467" t="str">
        <f t="shared" si="285"/>
        <v>8,60%</v>
      </c>
      <c r="S346" s="88">
        <f t="shared" si="286"/>
        <v>15</v>
      </c>
      <c r="T346" s="89">
        <f t="shared" si="287"/>
        <v>35</v>
      </c>
      <c r="U346" s="87" t="s">
        <v>17</v>
      </c>
      <c r="V346" s="472" t="str">
        <f t="shared" si="288"/>
        <v>7,05%</v>
      </c>
      <c r="W346" s="447"/>
      <c r="X346" s="447"/>
      <c r="Y346" s="447"/>
      <c r="Z346" s="447"/>
      <c r="AA346" s="447"/>
      <c r="AB346" s="447"/>
      <c r="AC346" s="447"/>
      <c r="AD346" s="447"/>
      <c r="AE346" s="447"/>
      <c r="AF346" s="447"/>
      <c r="AG346" s="447"/>
      <c r="AH346" s="447"/>
      <c r="AI346" s="447"/>
      <c r="AJ346" s="447"/>
      <c r="AK346" s="447"/>
      <c r="AL346" s="448"/>
    </row>
    <row r="347" spans="1:38" ht="30">
      <c r="A347" s="24" t="s">
        <v>657</v>
      </c>
      <c r="B347" s="17" t="s">
        <v>79</v>
      </c>
      <c r="C347" s="17">
        <v>4</v>
      </c>
      <c r="D347" s="17">
        <v>359</v>
      </c>
      <c r="E347" s="33">
        <f t="shared" si="276"/>
        <v>89.75</v>
      </c>
      <c r="F347" s="156">
        <f>E347/2</f>
        <v>44.875</v>
      </c>
      <c r="G347" s="56">
        <f t="shared" si="279"/>
        <v>5</v>
      </c>
      <c r="H347" s="58">
        <f t="shared" si="280"/>
        <v>20</v>
      </c>
      <c r="I347" s="17" t="s">
        <v>20</v>
      </c>
      <c r="J347" s="345" t="str">
        <f t="shared" si="281"/>
        <v>23,16%</v>
      </c>
      <c r="K347" s="77">
        <f t="shared" si="282"/>
        <v>6</v>
      </c>
      <c r="L347" s="58">
        <f t="shared" si="277"/>
        <v>24</v>
      </c>
      <c r="M347" s="17" t="s">
        <v>248</v>
      </c>
      <c r="N347" s="345" t="str">
        <f t="shared" si="283"/>
        <v>17,51%</v>
      </c>
      <c r="O347" s="59">
        <f t="shared" si="284"/>
        <v>7</v>
      </c>
      <c r="P347" s="58">
        <f t="shared" si="278"/>
        <v>28</v>
      </c>
      <c r="Q347" s="17" t="s">
        <v>211</v>
      </c>
      <c r="R347" s="466" t="str">
        <f t="shared" si="285"/>
        <v>14,36%</v>
      </c>
      <c r="S347" s="56">
        <f t="shared" si="286"/>
        <v>9</v>
      </c>
      <c r="T347" s="58">
        <f t="shared" si="287"/>
        <v>36</v>
      </c>
      <c r="U347" s="17" t="s">
        <v>48</v>
      </c>
      <c r="V347" s="474" t="str">
        <f t="shared" si="288"/>
        <v>11,77%</v>
      </c>
      <c r="W347" s="447"/>
      <c r="X347" s="447"/>
      <c r="Y347" s="447"/>
      <c r="Z347" s="447"/>
      <c r="AA347" s="447"/>
      <c r="AB347" s="447"/>
      <c r="AC347" s="447"/>
      <c r="AD347" s="447"/>
      <c r="AE347" s="447"/>
      <c r="AF347" s="447"/>
      <c r="AG347" s="447"/>
      <c r="AH347" s="447"/>
      <c r="AI347" s="447"/>
      <c r="AJ347" s="447"/>
      <c r="AK347" s="447"/>
      <c r="AL347" s="448"/>
    </row>
    <row r="348" spans="1:38" ht="30">
      <c r="A348" s="24" t="s">
        <v>658</v>
      </c>
      <c r="B348" s="17" t="s">
        <v>25</v>
      </c>
      <c r="C348" s="17">
        <f>3+(10/60)</f>
        <v>3.1666666666666665</v>
      </c>
      <c r="D348" s="17">
        <v>287</v>
      </c>
      <c r="E348" s="33">
        <f t="shared" si="276"/>
        <v>90.631578947368425</v>
      </c>
      <c r="F348" s="156">
        <f t="shared" ref="F348:F349" si="289">E348/2</f>
        <v>45.315789473684212</v>
      </c>
      <c r="G348" s="56">
        <f t="shared" si="279"/>
        <v>6</v>
      </c>
      <c r="H348" s="58">
        <f t="shared" si="280"/>
        <v>19</v>
      </c>
      <c r="I348" s="17" t="s">
        <v>26</v>
      </c>
      <c r="J348" s="345" t="str">
        <f t="shared" si="281"/>
        <v>18,52%</v>
      </c>
      <c r="K348" s="77">
        <f t="shared" si="282"/>
        <v>8</v>
      </c>
      <c r="L348" s="58">
        <f t="shared" si="277"/>
        <v>25.333333333333332</v>
      </c>
      <c r="M348" s="17" t="s">
        <v>27</v>
      </c>
      <c r="N348" s="345" t="str">
        <f t="shared" si="283"/>
        <v>14,00%</v>
      </c>
      <c r="O348" s="59">
        <f t="shared" si="284"/>
        <v>9</v>
      </c>
      <c r="P348" s="58">
        <f t="shared" si="278"/>
        <v>28.5</v>
      </c>
      <c r="Q348" s="17" t="s">
        <v>28</v>
      </c>
      <c r="R348" s="466" t="str">
        <f t="shared" si="285"/>
        <v>11,48%</v>
      </c>
      <c r="S348" s="56">
        <f t="shared" si="286"/>
        <v>11</v>
      </c>
      <c r="T348" s="58">
        <f t="shared" si="287"/>
        <v>34.833333333333329</v>
      </c>
      <c r="U348" s="17" t="s">
        <v>29</v>
      </c>
      <c r="V348" s="474" t="str">
        <f t="shared" si="288"/>
        <v>9,41%</v>
      </c>
      <c r="W348" s="447"/>
      <c r="X348" s="447"/>
      <c r="Y348" s="447"/>
      <c r="Z348" s="447"/>
      <c r="AA348" s="447"/>
      <c r="AB348" s="447"/>
      <c r="AC348" s="447"/>
      <c r="AD348" s="447"/>
      <c r="AE348" s="447"/>
      <c r="AF348" s="447"/>
      <c r="AG348" s="447"/>
      <c r="AH348" s="447"/>
      <c r="AI348" s="447"/>
      <c r="AJ348" s="447"/>
      <c r="AK348" s="447"/>
      <c r="AL348" s="448"/>
    </row>
    <row r="349" spans="1:38" ht="30">
      <c r="A349" s="24" t="s">
        <v>659</v>
      </c>
      <c r="B349" s="17" t="s">
        <v>73</v>
      </c>
      <c r="C349" s="17">
        <v>8</v>
      </c>
      <c r="D349" s="17">
        <v>718</v>
      </c>
      <c r="E349" s="33">
        <f t="shared" si="276"/>
        <v>89.75</v>
      </c>
      <c r="F349" s="156">
        <f t="shared" si="289"/>
        <v>44.875</v>
      </c>
      <c r="G349" s="56">
        <f t="shared" si="279"/>
        <v>3</v>
      </c>
      <c r="H349" s="58">
        <f t="shared" si="280"/>
        <v>24</v>
      </c>
      <c r="I349" s="17" t="s">
        <v>248</v>
      </c>
      <c r="J349" s="345" t="str">
        <f t="shared" si="281"/>
        <v>46,32%</v>
      </c>
      <c r="K349" s="77">
        <f t="shared" si="282"/>
        <v>3</v>
      </c>
      <c r="L349" s="58">
        <f t="shared" ref="L349:L371" si="290">ROUNDUP(K349,0)*$C349</f>
        <v>24</v>
      </c>
      <c r="M349" s="17" t="s">
        <v>248</v>
      </c>
      <c r="N349" s="345" t="str">
        <f t="shared" si="283"/>
        <v>35,02%</v>
      </c>
      <c r="O349" s="59">
        <f t="shared" si="284"/>
        <v>4</v>
      </c>
      <c r="P349" s="58">
        <f>ROUNDUP(O349,0)*$C349</f>
        <v>32</v>
      </c>
      <c r="Q349" s="17" t="s">
        <v>60</v>
      </c>
      <c r="R349" s="466" t="str">
        <f t="shared" si="285"/>
        <v>28,72%</v>
      </c>
      <c r="S349" s="56">
        <f t="shared" si="286"/>
        <v>5</v>
      </c>
      <c r="T349" s="58">
        <f t="shared" si="287"/>
        <v>40</v>
      </c>
      <c r="U349" s="58" t="s">
        <v>21</v>
      </c>
      <c r="V349" s="474" t="str">
        <f t="shared" si="288"/>
        <v>23,54%</v>
      </c>
      <c r="W349" s="447"/>
      <c r="X349" s="447"/>
      <c r="Y349" s="447"/>
      <c r="Z349" s="447"/>
      <c r="AA349" s="447"/>
      <c r="AB349" s="447"/>
      <c r="AC349" s="447"/>
      <c r="AD349" s="447"/>
      <c r="AE349" s="447"/>
      <c r="AF349" s="447"/>
      <c r="AG349" s="447"/>
      <c r="AH349" s="447"/>
      <c r="AI349" s="447"/>
      <c r="AJ349" s="447"/>
      <c r="AK349" s="447"/>
      <c r="AL349" s="448"/>
    </row>
    <row r="350" spans="1:38" ht="30">
      <c r="A350" s="24" t="s">
        <v>660</v>
      </c>
      <c r="B350" s="17"/>
      <c r="C350" s="17"/>
      <c r="D350" s="17"/>
      <c r="E350" s="33"/>
      <c r="F350" s="156"/>
      <c r="G350" s="56"/>
      <c r="H350" s="58"/>
      <c r="I350" s="17"/>
      <c r="J350" s="345"/>
      <c r="K350" s="77"/>
      <c r="L350" s="58"/>
      <c r="M350" s="17"/>
      <c r="N350" s="345"/>
      <c r="O350" s="59"/>
      <c r="P350" s="58"/>
      <c r="Q350" s="17"/>
      <c r="R350" s="466"/>
      <c r="S350" s="56"/>
      <c r="T350" s="58"/>
      <c r="U350" s="17"/>
      <c r="V350" s="474"/>
      <c r="W350" s="447"/>
      <c r="X350" s="447"/>
      <c r="Y350" s="447"/>
      <c r="Z350" s="447"/>
      <c r="AA350" s="447"/>
      <c r="AB350" s="447"/>
      <c r="AC350" s="447"/>
      <c r="AD350" s="447"/>
      <c r="AE350" s="447"/>
      <c r="AF350" s="447"/>
      <c r="AG350" s="447"/>
      <c r="AH350" s="447"/>
      <c r="AI350" s="447"/>
      <c r="AJ350" s="447"/>
      <c r="AK350" s="447"/>
      <c r="AL350" s="448"/>
    </row>
    <row r="351" spans="1:38" s="92" customFormat="1">
      <c r="A351" s="262" t="s">
        <v>724</v>
      </c>
      <c r="B351" s="87" t="s">
        <v>170</v>
      </c>
      <c r="C351" s="87">
        <v>2</v>
      </c>
      <c r="D351" s="87">
        <v>179</v>
      </c>
      <c r="E351" s="53">
        <f t="shared" si="276"/>
        <v>89.5</v>
      </c>
      <c r="F351" s="295">
        <f>E351/2</f>
        <v>44.75</v>
      </c>
      <c r="G351" s="88">
        <f t="shared" si="279"/>
        <v>9</v>
      </c>
      <c r="H351" s="89">
        <f t="shared" si="280"/>
        <v>18</v>
      </c>
      <c r="I351" s="87" t="s">
        <v>237</v>
      </c>
      <c r="J351" s="347" t="str">
        <f t="shared" si="281"/>
        <v>11,55%</v>
      </c>
      <c r="K351" s="125">
        <f t="shared" si="282"/>
        <v>12</v>
      </c>
      <c r="L351" s="89">
        <f t="shared" si="290"/>
        <v>24</v>
      </c>
      <c r="M351" s="87" t="s">
        <v>248</v>
      </c>
      <c r="N351" s="347" t="str">
        <f t="shared" si="283"/>
        <v>8,73%</v>
      </c>
      <c r="O351" s="90">
        <f t="shared" si="284"/>
        <v>14</v>
      </c>
      <c r="P351" s="89">
        <f t="shared" ref="P351:P371" si="291">ROUNDUP(O351,0)*$C351</f>
        <v>28</v>
      </c>
      <c r="Q351" s="4" t="s">
        <v>211</v>
      </c>
      <c r="R351" s="467" t="str">
        <f t="shared" si="285"/>
        <v>7,16%</v>
      </c>
      <c r="S351" s="88">
        <f t="shared" si="286"/>
        <v>18</v>
      </c>
      <c r="T351" s="89">
        <f t="shared" si="287"/>
        <v>36</v>
      </c>
      <c r="U351" s="87" t="s">
        <v>48</v>
      </c>
      <c r="V351" s="472" t="str">
        <f t="shared" si="288"/>
        <v>5,87%</v>
      </c>
      <c r="W351" s="447"/>
      <c r="X351" s="447"/>
      <c r="Y351" s="447"/>
      <c r="Z351" s="447"/>
      <c r="AA351" s="447"/>
      <c r="AB351" s="447"/>
      <c r="AC351" s="447"/>
      <c r="AD351" s="447"/>
      <c r="AE351" s="447"/>
      <c r="AF351" s="447"/>
      <c r="AG351" s="447"/>
      <c r="AH351" s="447"/>
      <c r="AI351" s="447"/>
      <c r="AJ351" s="447"/>
      <c r="AK351" s="447"/>
      <c r="AL351" s="448"/>
    </row>
    <row r="352" spans="1:38">
      <c r="A352" s="261" t="s">
        <v>725</v>
      </c>
      <c r="B352" s="17" t="s">
        <v>25</v>
      </c>
      <c r="C352" s="17">
        <f>3+(10/60)</f>
        <v>3.1666666666666665</v>
      </c>
      <c r="D352" s="17">
        <v>287</v>
      </c>
      <c r="E352" s="33">
        <f t="shared" si="276"/>
        <v>90.631578947368425</v>
      </c>
      <c r="F352" s="156">
        <f t="shared" ref="F352:F353" si="292">E352/2</f>
        <v>45.315789473684212</v>
      </c>
      <c r="G352" s="56">
        <f t="shared" si="279"/>
        <v>6</v>
      </c>
      <c r="H352" s="58">
        <f t="shared" si="280"/>
        <v>19</v>
      </c>
      <c r="I352" s="17" t="s">
        <v>26</v>
      </c>
      <c r="J352" s="345" t="str">
        <f t="shared" si="281"/>
        <v>18,52%</v>
      </c>
      <c r="K352" s="77">
        <f t="shared" si="282"/>
        <v>8</v>
      </c>
      <c r="L352" s="58">
        <f t="shared" si="290"/>
        <v>25.333333333333332</v>
      </c>
      <c r="M352" s="17" t="s">
        <v>27</v>
      </c>
      <c r="N352" s="345" t="str">
        <f t="shared" si="283"/>
        <v>14,00%</v>
      </c>
      <c r="O352" s="59">
        <f t="shared" si="284"/>
        <v>9</v>
      </c>
      <c r="P352" s="58">
        <f t="shared" si="291"/>
        <v>28.5</v>
      </c>
      <c r="Q352" s="17" t="s">
        <v>28</v>
      </c>
      <c r="R352" s="466" t="str">
        <f t="shared" si="285"/>
        <v>11,48%</v>
      </c>
      <c r="S352" s="56">
        <f t="shared" si="286"/>
        <v>11</v>
      </c>
      <c r="T352" s="58">
        <f t="shared" si="287"/>
        <v>34.833333333333329</v>
      </c>
      <c r="U352" s="17" t="s">
        <v>29</v>
      </c>
      <c r="V352" s="474" t="str">
        <f t="shared" si="288"/>
        <v>9,41%</v>
      </c>
      <c r="W352" s="447"/>
      <c r="X352" s="447"/>
      <c r="Y352" s="447"/>
      <c r="Z352" s="447"/>
      <c r="AA352" s="447"/>
      <c r="AB352" s="447"/>
      <c r="AC352" s="447"/>
      <c r="AD352" s="447"/>
      <c r="AE352" s="447"/>
      <c r="AF352" s="447"/>
      <c r="AG352" s="447"/>
      <c r="AH352" s="447"/>
      <c r="AI352" s="447"/>
      <c r="AJ352" s="447"/>
      <c r="AK352" s="447"/>
      <c r="AL352" s="448"/>
    </row>
    <row r="353" spans="1:38">
      <c r="A353" s="261" t="s">
        <v>726</v>
      </c>
      <c r="B353" s="17" t="s">
        <v>79</v>
      </c>
      <c r="C353" s="17">
        <v>4</v>
      </c>
      <c r="D353" s="17">
        <v>359</v>
      </c>
      <c r="E353" s="33">
        <f t="shared" si="276"/>
        <v>89.75</v>
      </c>
      <c r="F353" s="156">
        <f t="shared" si="292"/>
        <v>44.875</v>
      </c>
      <c r="G353" s="56">
        <f t="shared" si="279"/>
        <v>5</v>
      </c>
      <c r="H353" s="58">
        <f t="shared" si="280"/>
        <v>20</v>
      </c>
      <c r="I353" s="17" t="s">
        <v>20</v>
      </c>
      <c r="J353" s="345" t="str">
        <f t="shared" si="281"/>
        <v>23,16%</v>
      </c>
      <c r="K353" s="77">
        <f t="shared" si="282"/>
        <v>6</v>
      </c>
      <c r="L353" s="58">
        <f t="shared" si="290"/>
        <v>24</v>
      </c>
      <c r="M353" s="17" t="s">
        <v>248</v>
      </c>
      <c r="N353" s="345" t="str">
        <f t="shared" si="283"/>
        <v>17,51%</v>
      </c>
      <c r="O353" s="59">
        <f t="shared" si="284"/>
        <v>7</v>
      </c>
      <c r="P353" s="58">
        <f t="shared" si="291"/>
        <v>28</v>
      </c>
      <c r="Q353" s="17" t="s">
        <v>211</v>
      </c>
      <c r="R353" s="466" t="str">
        <f t="shared" si="285"/>
        <v>14,36%</v>
      </c>
      <c r="S353" s="56">
        <f t="shared" si="286"/>
        <v>9</v>
      </c>
      <c r="T353" s="58">
        <f t="shared" si="287"/>
        <v>36</v>
      </c>
      <c r="U353" s="17" t="s">
        <v>48</v>
      </c>
      <c r="V353" s="474" t="str">
        <f t="shared" si="288"/>
        <v>11,77%</v>
      </c>
      <c r="W353" s="447"/>
      <c r="X353" s="447"/>
      <c r="Y353" s="447"/>
      <c r="Z353" s="447"/>
      <c r="AA353" s="447"/>
      <c r="AB353" s="447"/>
      <c r="AC353" s="447"/>
      <c r="AD353" s="447"/>
      <c r="AE353" s="447"/>
      <c r="AF353" s="447"/>
      <c r="AG353" s="447"/>
      <c r="AH353" s="447"/>
      <c r="AI353" s="447"/>
      <c r="AJ353" s="447"/>
      <c r="AK353" s="447"/>
      <c r="AL353" s="448"/>
    </row>
    <row r="354" spans="1:38" ht="30">
      <c r="A354" s="24" t="s">
        <v>661</v>
      </c>
      <c r="B354" s="17" t="s">
        <v>676</v>
      </c>
      <c r="C354" s="17">
        <f>36/60</f>
        <v>0.6</v>
      </c>
      <c r="D354" s="17">
        <v>53</v>
      </c>
      <c r="E354" s="33">
        <f t="shared" si="276"/>
        <v>88.333333333333343</v>
      </c>
      <c r="F354" s="384"/>
      <c r="G354" s="56">
        <f t="shared" si="279"/>
        <v>30</v>
      </c>
      <c r="H354" s="58">
        <f t="shared" si="280"/>
        <v>18</v>
      </c>
      <c r="I354" s="17" t="s">
        <v>237</v>
      </c>
      <c r="J354" s="345" t="str">
        <f t="shared" si="281"/>
        <v>3,42%</v>
      </c>
      <c r="K354" s="77">
        <f t="shared" si="282"/>
        <v>39</v>
      </c>
      <c r="L354" s="58">
        <f t="shared" si="290"/>
        <v>23.4</v>
      </c>
      <c r="M354" s="17" t="s">
        <v>695</v>
      </c>
      <c r="N354" s="345" t="str">
        <f t="shared" si="283"/>
        <v>2,59%</v>
      </c>
      <c r="O354" s="59">
        <f t="shared" si="284"/>
        <v>48</v>
      </c>
      <c r="P354" s="58">
        <f t="shared" si="291"/>
        <v>28.799999999999997</v>
      </c>
      <c r="Q354" s="17" t="s">
        <v>244</v>
      </c>
      <c r="R354" s="466" t="str">
        <f t="shared" si="285"/>
        <v>2,12%</v>
      </c>
      <c r="S354" s="56">
        <f t="shared" si="286"/>
        <v>58</v>
      </c>
      <c r="T354" s="58">
        <f t="shared" si="287"/>
        <v>34.799999999999997</v>
      </c>
      <c r="U354" s="17" t="s">
        <v>329</v>
      </c>
      <c r="V354" s="474" t="str">
        <f t="shared" si="288"/>
        <v>1,74%</v>
      </c>
      <c r="W354" s="447"/>
      <c r="X354" s="447"/>
      <c r="Y354" s="447"/>
      <c r="Z354" s="447"/>
      <c r="AA354" s="447"/>
      <c r="AB354" s="447"/>
      <c r="AC354" s="447"/>
      <c r="AD354" s="447"/>
      <c r="AE354" s="447"/>
      <c r="AF354" s="447"/>
      <c r="AG354" s="447"/>
      <c r="AH354" s="447"/>
      <c r="AI354" s="447"/>
      <c r="AJ354" s="447"/>
      <c r="AK354" s="447"/>
      <c r="AL354" s="448"/>
    </row>
    <row r="355" spans="1:38">
      <c r="A355" s="24" t="s">
        <v>619</v>
      </c>
      <c r="B355" s="17" t="s">
        <v>25</v>
      </c>
      <c r="C355" s="17">
        <f>3+(10/60)</f>
        <v>3.1666666666666665</v>
      </c>
      <c r="D355" s="17">
        <v>287</v>
      </c>
      <c r="E355" s="33">
        <f t="shared" si="276"/>
        <v>90.631578947368425</v>
      </c>
      <c r="F355" s="384"/>
      <c r="G355" s="56">
        <f t="shared" si="279"/>
        <v>6</v>
      </c>
      <c r="H355" s="58">
        <f t="shared" si="280"/>
        <v>19</v>
      </c>
      <c r="I355" s="17" t="s">
        <v>26</v>
      </c>
      <c r="J355" s="345" t="str">
        <f t="shared" si="281"/>
        <v>18,52%</v>
      </c>
      <c r="K355" s="77">
        <f t="shared" si="282"/>
        <v>8</v>
      </c>
      <c r="L355" s="58">
        <f t="shared" si="290"/>
        <v>25.333333333333332</v>
      </c>
      <c r="M355" s="17" t="s">
        <v>27</v>
      </c>
      <c r="N355" s="345" t="str">
        <f t="shared" si="283"/>
        <v>14,00%</v>
      </c>
      <c r="O355" s="59">
        <f t="shared" si="284"/>
        <v>9</v>
      </c>
      <c r="P355" s="58">
        <f t="shared" si="291"/>
        <v>28.5</v>
      </c>
      <c r="Q355" s="17" t="s">
        <v>28</v>
      </c>
      <c r="R355" s="466" t="str">
        <f t="shared" si="285"/>
        <v>11,48%</v>
      </c>
      <c r="S355" s="56">
        <f t="shared" si="286"/>
        <v>11</v>
      </c>
      <c r="T355" s="58">
        <f t="shared" si="287"/>
        <v>34.833333333333329</v>
      </c>
      <c r="U355" s="17" t="s">
        <v>29</v>
      </c>
      <c r="V355" s="474" t="str">
        <f t="shared" si="288"/>
        <v>9,41%</v>
      </c>
      <c r="W355" s="447"/>
      <c r="X355" s="447"/>
      <c r="Y355" s="447"/>
      <c r="Z355" s="447"/>
      <c r="AA355" s="447"/>
      <c r="AB355" s="447"/>
      <c r="AC355" s="447"/>
      <c r="AD355" s="447"/>
      <c r="AE355" s="447"/>
      <c r="AF355" s="447"/>
      <c r="AG355" s="447"/>
      <c r="AH355" s="447"/>
      <c r="AI355" s="447"/>
      <c r="AJ355" s="447"/>
      <c r="AK355" s="447"/>
      <c r="AL355" s="448"/>
    </row>
    <row r="356" spans="1:38" s="14" customFormat="1">
      <c r="A356" s="23" t="s">
        <v>662</v>
      </c>
      <c r="B356" s="9" t="s">
        <v>221</v>
      </c>
      <c r="C356" s="9">
        <v>1</v>
      </c>
      <c r="D356" s="9">
        <v>71</v>
      </c>
      <c r="E356" s="27">
        <f t="shared" si="276"/>
        <v>71</v>
      </c>
      <c r="F356" s="384"/>
      <c r="G356" s="100">
        <f t="shared" si="279"/>
        <v>22</v>
      </c>
      <c r="H356" s="106">
        <f t="shared" si="280"/>
        <v>22</v>
      </c>
      <c r="I356" s="9" t="s">
        <v>32</v>
      </c>
      <c r="J356" s="343" t="str">
        <f t="shared" si="281"/>
        <v>4,58%</v>
      </c>
      <c r="K356" s="123">
        <f t="shared" si="282"/>
        <v>29</v>
      </c>
      <c r="L356" s="106">
        <f t="shared" si="290"/>
        <v>29</v>
      </c>
      <c r="M356" s="9" t="s">
        <v>239</v>
      </c>
      <c r="N356" s="343" t="str">
        <f t="shared" si="283"/>
        <v>3,46%</v>
      </c>
      <c r="O356" s="102">
        <f t="shared" si="284"/>
        <v>36</v>
      </c>
      <c r="P356" s="106">
        <f t="shared" si="291"/>
        <v>36</v>
      </c>
      <c r="Q356" s="34" t="s">
        <v>48</v>
      </c>
      <c r="R356" s="468" t="str">
        <f t="shared" si="285"/>
        <v>2,84%</v>
      </c>
      <c r="S356" s="100">
        <f t="shared" si="286"/>
        <v>43</v>
      </c>
      <c r="T356" s="106">
        <f t="shared" si="287"/>
        <v>43</v>
      </c>
      <c r="U356" s="9" t="s">
        <v>298</v>
      </c>
      <c r="V356" s="473" t="str">
        <f t="shared" si="288"/>
        <v>2,33%</v>
      </c>
      <c r="W356" s="447"/>
      <c r="X356" s="447"/>
      <c r="Y356" s="447"/>
      <c r="Z356" s="447"/>
      <c r="AA356" s="447"/>
      <c r="AB356" s="447"/>
      <c r="AC356" s="447"/>
      <c r="AD356" s="447"/>
      <c r="AE356" s="447"/>
      <c r="AF356" s="447"/>
      <c r="AG356" s="447"/>
      <c r="AH356" s="447"/>
      <c r="AI356" s="447"/>
      <c r="AJ356" s="447"/>
      <c r="AK356" s="447"/>
      <c r="AL356" s="448"/>
    </row>
    <row r="357" spans="1:38" ht="30">
      <c r="A357" s="24" t="s">
        <v>663</v>
      </c>
      <c r="B357" s="17" t="s">
        <v>25</v>
      </c>
      <c r="C357" s="17">
        <f>3+(10/60)</f>
        <v>3.1666666666666665</v>
      </c>
      <c r="D357" s="17">
        <v>287</v>
      </c>
      <c r="E357" s="33">
        <f t="shared" si="276"/>
        <v>90.631578947368425</v>
      </c>
      <c r="F357" s="384"/>
      <c r="G357" s="56">
        <f t="shared" si="279"/>
        <v>6</v>
      </c>
      <c r="H357" s="58">
        <f t="shared" si="280"/>
        <v>19</v>
      </c>
      <c r="I357" s="17" t="s">
        <v>26</v>
      </c>
      <c r="J357" s="345" t="str">
        <f t="shared" si="281"/>
        <v>18,52%</v>
      </c>
      <c r="K357" s="77">
        <f t="shared" si="282"/>
        <v>8</v>
      </c>
      <c r="L357" s="58">
        <f t="shared" si="290"/>
        <v>25.333333333333332</v>
      </c>
      <c r="M357" s="17" t="s">
        <v>27</v>
      </c>
      <c r="N357" s="345" t="str">
        <f t="shared" si="283"/>
        <v>14,00%</v>
      </c>
      <c r="O357" s="59">
        <f t="shared" si="284"/>
        <v>9</v>
      </c>
      <c r="P357" s="58">
        <f t="shared" si="291"/>
        <v>28.5</v>
      </c>
      <c r="Q357" s="17" t="s">
        <v>28</v>
      </c>
      <c r="R357" s="466" t="str">
        <f t="shared" si="285"/>
        <v>11,48%</v>
      </c>
      <c r="S357" s="56">
        <f t="shared" si="286"/>
        <v>11</v>
      </c>
      <c r="T357" s="58">
        <f t="shared" si="287"/>
        <v>34.833333333333329</v>
      </c>
      <c r="U357" s="17" t="s">
        <v>29</v>
      </c>
      <c r="V357" s="474" t="str">
        <f t="shared" si="288"/>
        <v>9,41%</v>
      </c>
      <c r="W357" s="447"/>
      <c r="X357" s="447"/>
      <c r="Y357" s="447"/>
      <c r="Z357" s="447"/>
      <c r="AA357" s="447"/>
      <c r="AB357" s="447"/>
      <c r="AC357" s="447"/>
      <c r="AD357" s="447"/>
      <c r="AE357" s="447"/>
      <c r="AF357" s="447"/>
      <c r="AG357" s="447"/>
      <c r="AH357" s="447"/>
      <c r="AI357" s="447"/>
      <c r="AJ357" s="447"/>
      <c r="AK357" s="447"/>
      <c r="AL357" s="448"/>
    </row>
    <row r="358" spans="1:38" s="92" customFormat="1" ht="30">
      <c r="A358" s="86" t="s">
        <v>664</v>
      </c>
      <c r="B358" s="87" t="s">
        <v>132</v>
      </c>
      <c r="C358" s="87">
        <f>2+(20/60)</f>
        <v>2.3333333333333335</v>
      </c>
      <c r="D358" s="87">
        <v>225</v>
      </c>
      <c r="E358" s="53">
        <f t="shared" si="276"/>
        <v>96.428571428571416</v>
      </c>
      <c r="F358" s="384"/>
      <c r="G358" s="88">
        <f t="shared" si="279"/>
        <v>7</v>
      </c>
      <c r="H358" s="89">
        <f t="shared" si="280"/>
        <v>16.333333333333336</v>
      </c>
      <c r="I358" s="87" t="s">
        <v>687</v>
      </c>
      <c r="J358" s="347" t="str">
        <f t="shared" si="281"/>
        <v>14,52%</v>
      </c>
      <c r="K358" s="125">
        <f t="shared" si="282"/>
        <v>10</v>
      </c>
      <c r="L358" s="89">
        <f t="shared" si="290"/>
        <v>23.333333333333336</v>
      </c>
      <c r="M358" s="87" t="s">
        <v>508</v>
      </c>
      <c r="N358" s="347" t="str">
        <f t="shared" si="283"/>
        <v>10,98%</v>
      </c>
      <c r="O358" s="90">
        <f t="shared" si="284"/>
        <v>12</v>
      </c>
      <c r="P358" s="89">
        <f t="shared" si="291"/>
        <v>28</v>
      </c>
      <c r="Q358" s="4" t="s">
        <v>211</v>
      </c>
      <c r="R358" s="467" t="str">
        <f t="shared" si="285"/>
        <v>9,00%</v>
      </c>
      <c r="S358" s="88">
        <f t="shared" si="286"/>
        <v>14</v>
      </c>
      <c r="T358" s="89">
        <f t="shared" si="287"/>
        <v>32.666666666666671</v>
      </c>
      <c r="U358" s="4" t="s">
        <v>343</v>
      </c>
      <c r="V358" s="472" t="str">
        <f t="shared" si="288"/>
        <v>7,38%</v>
      </c>
      <c r="W358" s="447"/>
      <c r="X358" s="447"/>
      <c r="Y358" s="447"/>
      <c r="Z358" s="447"/>
      <c r="AA358" s="447"/>
      <c r="AB358" s="447"/>
      <c r="AC358" s="447"/>
      <c r="AD358" s="447"/>
      <c r="AE358" s="447"/>
      <c r="AF358" s="447"/>
      <c r="AG358" s="447"/>
      <c r="AH358" s="447"/>
      <c r="AI358" s="447"/>
      <c r="AJ358" s="447"/>
      <c r="AK358" s="447"/>
      <c r="AL358" s="448"/>
    </row>
    <row r="359" spans="1:38">
      <c r="A359" s="24" t="s">
        <v>620</v>
      </c>
      <c r="B359" s="17" t="s">
        <v>25</v>
      </c>
      <c r="C359" s="17">
        <f>3+(10/60)</f>
        <v>3.1666666666666665</v>
      </c>
      <c r="D359" s="17">
        <v>287</v>
      </c>
      <c r="E359" s="33">
        <f t="shared" si="276"/>
        <v>90.631578947368425</v>
      </c>
      <c r="F359" s="384"/>
      <c r="G359" s="56">
        <f t="shared" si="279"/>
        <v>6</v>
      </c>
      <c r="H359" s="58">
        <f t="shared" si="280"/>
        <v>19</v>
      </c>
      <c r="I359" s="17" t="s">
        <v>26</v>
      </c>
      <c r="J359" s="345" t="str">
        <f t="shared" si="281"/>
        <v>18,52%</v>
      </c>
      <c r="K359" s="77">
        <f t="shared" si="282"/>
        <v>8</v>
      </c>
      <c r="L359" s="58">
        <f t="shared" si="290"/>
        <v>25.333333333333332</v>
      </c>
      <c r="M359" s="17" t="s">
        <v>27</v>
      </c>
      <c r="N359" s="345" t="str">
        <f t="shared" si="283"/>
        <v>14,00%</v>
      </c>
      <c r="O359" s="59">
        <f t="shared" si="284"/>
        <v>9</v>
      </c>
      <c r="P359" s="58">
        <f t="shared" si="291"/>
        <v>28.5</v>
      </c>
      <c r="Q359" s="17" t="s">
        <v>28</v>
      </c>
      <c r="R359" s="466" t="str">
        <f t="shared" si="285"/>
        <v>11,48%</v>
      </c>
      <c r="S359" s="56">
        <f t="shared" si="286"/>
        <v>11</v>
      </c>
      <c r="T359" s="58">
        <f t="shared" si="287"/>
        <v>34.833333333333329</v>
      </c>
      <c r="U359" s="17" t="s">
        <v>29</v>
      </c>
      <c r="V359" s="474" t="str">
        <f t="shared" si="288"/>
        <v>9,41%</v>
      </c>
      <c r="W359" s="447"/>
      <c r="X359" s="447"/>
      <c r="Y359" s="447"/>
      <c r="Z359" s="447"/>
      <c r="AA359" s="447"/>
      <c r="AB359" s="447"/>
      <c r="AC359" s="447"/>
      <c r="AD359" s="447"/>
      <c r="AE359" s="447"/>
      <c r="AF359" s="447"/>
      <c r="AG359" s="447"/>
      <c r="AH359" s="447"/>
      <c r="AI359" s="447"/>
      <c r="AJ359" s="447"/>
      <c r="AK359" s="447"/>
      <c r="AL359" s="448"/>
    </row>
    <row r="360" spans="1:38">
      <c r="A360" s="24" t="s">
        <v>621</v>
      </c>
      <c r="B360" s="17"/>
      <c r="C360" s="17"/>
      <c r="D360" s="17"/>
      <c r="E360" s="33"/>
      <c r="F360" s="384"/>
      <c r="G360" s="56"/>
      <c r="H360" s="58"/>
      <c r="I360" s="17"/>
      <c r="J360" s="345"/>
      <c r="K360" s="77"/>
      <c r="L360" s="58"/>
      <c r="M360" s="17"/>
      <c r="N360" s="345"/>
      <c r="O360" s="59"/>
      <c r="P360" s="58"/>
      <c r="Q360" s="17"/>
      <c r="R360" s="466"/>
      <c r="S360" s="56"/>
      <c r="T360" s="58"/>
      <c r="U360" s="17"/>
      <c r="V360" s="474"/>
      <c r="W360" s="447"/>
      <c r="X360" s="447"/>
      <c r="Y360" s="447"/>
      <c r="Z360" s="447"/>
      <c r="AA360" s="447"/>
      <c r="AB360" s="447"/>
      <c r="AC360" s="447"/>
      <c r="AD360" s="447"/>
      <c r="AE360" s="447"/>
      <c r="AF360" s="447"/>
      <c r="AG360" s="447"/>
      <c r="AH360" s="447"/>
      <c r="AI360" s="447"/>
      <c r="AJ360" s="447"/>
      <c r="AK360" s="447"/>
      <c r="AL360" s="448"/>
    </row>
    <row r="361" spans="1:38">
      <c r="A361" s="261" t="s">
        <v>727</v>
      </c>
      <c r="B361" s="17" t="s">
        <v>337</v>
      </c>
      <c r="C361" s="17">
        <f>(3/60)+(12/60/60)</f>
        <v>5.3333333333333337E-2</v>
      </c>
      <c r="D361" s="17">
        <v>4</v>
      </c>
      <c r="E361" s="33">
        <f>D361/C361</f>
        <v>75</v>
      </c>
      <c r="F361" s="384"/>
      <c r="G361" s="56">
        <f t="shared" si="279"/>
        <v>388</v>
      </c>
      <c r="H361" s="58">
        <f t="shared" si="280"/>
        <v>20.693333333333335</v>
      </c>
      <c r="I361" s="17" t="s">
        <v>233</v>
      </c>
      <c r="J361" s="345" t="str">
        <f t="shared" si="281"/>
        <v>0,26%</v>
      </c>
      <c r="K361" s="77">
        <f t="shared" si="282"/>
        <v>513</v>
      </c>
      <c r="L361" s="58">
        <f t="shared" si="290"/>
        <v>27.360000000000003</v>
      </c>
      <c r="M361" s="17" t="s">
        <v>234</v>
      </c>
      <c r="N361" s="345" t="str">
        <f t="shared" si="283"/>
        <v>0,20%</v>
      </c>
      <c r="O361" s="59">
        <f t="shared" si="284"/>
        <v>625</v>
      </c>
      <c r="P361" s="58">
        <f t="shared" si="291"/>
        <v>33.333333333333336</v>
      </c>
      <c r="Q361" s="17" t="s">
        <v>253</v>
      </c>
      <c r="R361" s="466" t="str">
        <f t="shared" si="285"/>
        <v>0,16%</v>
      </c>
      <c r="S361" s="56">
        <f t="shared" si="286"/>
        <v>763</v>
      </c>
      <c r="T361" s="58">
        <f t="shared" si="287"/>
        <v>40.693333333333335</v>
      </c>
      <c r="U361" s="17" t="s">
        <v>236</v>
      </c>
      <c r="V361" s="474" t="str">
        <f t="shared" si="288"/>
        <v>0,13%</v>
      </c>
      <c r="W361" s="447"/>
      <c r="X361" s="447"/>
      <c r="Y361" s="447"/>
      <c r="Z361" s="447"/>
      <c r="AA361" s="447"/>
      <c r="AB361" s="447"/>
      <c r="AC361" s="447"/>
      <c r="AD361" s="447"/>
      <c r="AE361" s="447"/>
      <c r="AF361" s="447"/>
      <c r="AG361" s="447"/>
      <c r="AH361" s="447"/>
      <c r="AI361" s="447"/>
      <c r="AJ361" s="447"/>
      <c r="AK361" s="447"/>
      <c r="AL361" s="448"/>
    </row>
    <row r="362" spans="1:38">
      <c r="A362" s="261" t="s">
        <v>728</v>
      </c>
      <c r="B362" s="17" t="s">
        <v>677</v>
      </c>
      <c r="C362" s="17">
        <f>2+(50/60)</f>
        <v>2.8333333333333335</v>
      </c>
      <c r="D362" s="17">
        <v>251</v>
      </c>
      <c r="E362" s="33">
        <f t="shared" si="276"/>
        <v>88.588235294117638</v>
      </c>
      <c r="F362" s="384"/>
      <c r="G362" s="56">
        <f t="shared" si="279"/>
        <v>7</v>
      </c>
      <c r="H362" s="58">
        <f t="shared" si="280"/>
        <v>19.833333333333336</v>
      </c>
      <c r="I362" s="17" t="s">
        <v>688</v>
      </c>
      <c r="J362" s="345" t="str">
        <f t="shared" si="281"/>
        <v>16,19%</v>
      </c>
      <c r="K362" s="77">
        <f t="shared" si="282"/>
        <v>9</v>
      </c>
      <c r="L362" s="58">
        <f t="shared" si="290"/>
        <v>25.5</v>
      </c>
      <c r="M362" s="17" t="s">
        <v>696</v>
      </c>
      <c r="N362" s="345" t="str">
        <f t="shared" si="283"/>
        <v>12,24%</v>
      </c>
      <c r="O362" s="59">
        <f t="shared" si="284"/>
        <v>10</v>
      </c>
      <c r="P362" s="58">
        <f t="shared" si="291"/>
        <v>28.333333333333336</v>
      </c>
      <c r="Q362" s="17" t="s">
        <v>701</v>
      </c>
      <c r="R362" s="466" t="str">
        <f t="shared" si="285"/>
        <v>10,04%</v>
      </c>
      <c r="S362" s="56">
        <f t="shared" si="286"/>
        <v>13</v>
      </c>
      <c r="T362" s="58">
        <f t="shared" si="287"/>
        <v>36.833333333333336</v>
      </c>
      <c r="U362" s="17" t="s">
        <v>706</v>
      </c>
      <c r="V362" s="474" t="str">
        <f t="shared" si="288"/>
        <v>8,23%</v>
      </c>
      <c r="W362" s="447"/>
      <c r="X362" s="447"/>
      <c r="Y362" s="447"/>
      <c r="Z362" s="447"/>
      <c r="AA362" s="447"/>
      <c r="AB362" s="447"/>
      <c r="AC362" s="447"/>
      <c r="AD362" s="447"/>
      <c r="AE362" s="447"/>
      <c r="AF362" s="447"/>
      <c r="AG362" s="447"/>
      <c r="AH362" s="447"/>
      <c r="AI362" s="447"/>
      <c r="AJ362" s="447"/>
      <c r="AK362" s="447"/>
      <c r="AL362" s="448"/>
    </row>
    <row r="363" spans="1:38">
      <c r="A363" s="24" t="s">
        <v>622</v>
      </c>
      <c r="B363" s="17"/>
      <c r="C363" s="17"/>
      <c r="D363" s="17"/>
      <c r="E363" s="33"/>
      <c r="F363" s="384"/>
      <c r="G363" s="56"/>
      <c r="H363" s="58"/>
      <c r="I363" s="17"/>
      <c r="J363" s="345"/>
      <c r="K363" s="77"/>
      <c r="L363" s="58"/>
      <c r="M363" s="17"/>
      <c r="N363" s="345"/>
      <c r="O363" s="59"/>
      <c r="P363" s="58"/>
      <c r="Q363" s="17"/>
      <c r="R363" s="466"/>
      <c r="S363" s="56"/>
      <c r="T363" s="58"/>
      <c r="U363" s="17"/>
      <c r="V363" s="474"/>
      <c r="W363" s="447"/>
      <c r="X363" s="447"/>
      <c r="Y363" s="447"/>
      <c r="Z363" s="447"/>
      <c r="AA363" s="447"/>
      <c r="AB363" s="447"/>
      <c r="AC363" s="447"/>
      <c r="AD363" s="447"/>
      <c r="AE363" s="447"/>
      <c r="AF363" s="447"/>
      <c r="AG363" s="447"/>
      <c r="AH363" s="447"/>
      <c r="AI363" s="447"/>
      <c r="AJ363" s="447"/>
      <c r="AK363" s="447"/>
      <c r="AL363" s="448"/>
    </row>
    <row r="364" spans="1:38">
      <c r="A364" s="261" t="s">
        <v>729</v>
      </c>
      <c r="B364" s="17" t="s">
        <v>232</v>
      </c>
      <c r="C364" s="17">
        <f>(2/60)+(24/60/60)</f>
        <v>0.04</v>
      </c>
      <c r="D364" s="17">
        <v>3</v>
      </c>
      <c r="E364" s="33">
        <f t="shared" si="276"/>
        <v>75</v>
      </c>
      <c r="F364" s="384"/>
      <c r="G364" s="56">
        <f t="shared" si="279"/>
        <v>517</v>
      </c>
      <c r="H364" s="58">
        <f t="shared" si="280"/>
        <v>20.68</v>
      </c>
      <c r="I364" s="17" t="s">
        <v>233</v>
      </c>
      <c r="J364" s="345" t="str">
        <f t="shared" si="281"/>
        <v>0,19%</v>
      </c>
      <c r="K364" s="77">
        <f t="shared" si="282"/>
        <v>684</v>
      </c>
      <c r="L364" s="58">
        <f t="shared" si="290"/>
        <v>27.36</v>
      </c>
      <c r="M364" s="17" t="s">
        <v>234</v>
      </c>
      <c r="N364" s="345" t="str">
        <f t="shared" si="283"/>
        <v>0,15%</v>
      </c>
      <c r="O364" s="59">
        <f t="shared" si="284"/>
        <v>834</v>
      </c>
      <c r="P364" s="58">
        <f t="shared" si="291"/>
        <v>33.36</v>
      </c>
      <c r="Q364" s="17" t="s">
        <v>235</v>
      </c>
      <c r="R364" s="466" t="str">
        <f t="shared" si="285"/>
        <v>0,12%</v>
      </c>
      <c r="S364" s="56">
        <f t="shared" si="286"/>
        <v>1017</v>
      </c>
      <c r="T364" s="58">
        <f t="shared" si="287"/>
        <v>40.68</v>
      </c>
      <c r="U364" s="17" t="s">
        <v>236</v>
      </c>
      <c r="V364" s="474" t="str">
        <f t="shared" si="288"/>
        <v>0,10%</v>
      </c>
      <c r="W364" s="447"/>
      <c r="X364" s="447"/>
      <c r="Y364" s="447"/>
      <c r="Z364" s="447"/>
      <c r="AA364" s="447"/>
      <c r="AB364" s="447"/>
      <c r="AC364" s="447"/>
      <c r="AD364" s="447"/>
      <c r="AE364" s="447"/>
      <c r="AF364" s="447"/>
      <c r="AG364" s="447"/>
      <c r="AH364" s="447"/>
      <c r="AI364" s="447"/>
      <c r="AJ364" s="447"/>
      <c r="AK364" s="447"/>
      <c r="AL364" s="448"/>
    </row>
    <row r="365" spans="1:38">
      <c r="A365" s="261" t="s">
        <v>270</v>
      </c>
      <c r="B365" s="17" t="s">
        <v>271</v>
      </c>
      <c r="C365" s="17">
        <f>(7/60)+(12/60/60)</f>
        <v>0.12</v>
      </c>
      <c r="D365" s="17">
        <v>10</v>
      </c>
      <c r="E365" s="33">
        <f t="shared" si="276"/>
        <v>83.333333333333343</v>
      </c>
      <c r="F365" s="384"/>
      <c r="G365" s="56">
        <f t="shared" si="279"/>
        <v>155</v>
      </c>
      <c r="H365" s="58">
        <f t="shared" si="280"/>
        <v>18.599999999999998</v>
      </c>
      <c r="I365" s="17" t="s">
        <v>272</v>
      </c>
      <c r="J365" s="345" t="str">
        <f t="shared" si="281"/>
        <v>0,65%</v>
      </c>
      <c r="K365" s="77">
        <f t="shared" si="282"/>
        <v>205</v>
      </c>
      <c r="L365" s="58">
        <f t="shared" si="290"/>
        <v>24.599999999999998</v>
      </c>
      <c r="M365" s="17" t="s">
        <v>273</v>
      </c>
      <c r="N365" s="345" t="str">
        <f t="shared" si="283"/>
        <v>0,49%</v>
      </c>
      <c r="O365" s="59">
        <f t="shared" si="284"/>
        <v>250</v>
      </c>
      <c r="P365" s="58">
        <f t="shared" si="291"/>
        <v>30</v>
      </c>
      <c r="Q365" s="17" t="s">
        <v>16</v>
      </c>
      <c r="R365" s="466" t="str">
        <f t="shared" si="285"/>
        <v>0,40%</v>
      </c>
      <c r="S365" s="56">
        <f t="shared" si="286"/>
        <v>305</v>
      </c>
      <c r="T365" s="58">
        <f t="shared" si="287"/>
        <v>36.6</v>
      </c>
      <c r="U365" s="17" t="s">
        <v>274</v>
      </c>
      <c r="V365" s="474" t="str">
        <f t="shared" si="288"/>
        <v>0,33%</v>
      </c>
      <c r="W365" s="447"/>
      <c r="X365" s="447"/>
      <c r="Y365" s="447"/>
      <c r="Z365" s="447"/>
      <c r="AA365" s="447"/>
      <c r="AB365" s="447"/>
      <c r="AC365" s="447"/>
      <c r="AD365" s="447"/>
      <c r="AE365" s="447"/>
      <c r="AF365" s="447"/>
      <c r="AG365" s="447"/>
      <c r="AH365" s="447"/>
      <c r="AI365" s="447"/>
      <c r="AJ365" s="447"/>
      <c r="AK365" s="447"/>
      <c r="AL365" s="448"/>
    </row>
    <row r="366" spans="1:38" s="92" customFormat="1">
      <c r="A366" s="262" t="s">
        <v>275</v>
      </c>
      <c r="B366" s="87" t="s">
        <v>79</v>
      </c>
      <c r="C366" s="87">
        <v>4</v>
      </c>
      <c r="D366" s="87">
        <v>359</v>
      </c>
      <c r="E366" s="53">
        <f t="shared" si="276"/>
        <v>89.75</v>
      </c>
      <c r="F366" s="384"/>
      <c r="G366" s="88">
        <f t="shared" si="279"/>
        <v>5</v>
      </c>
      <c r="H366" s="89">
        <f t="shared" si="280"/>
        <v>20</v>
      </c>
      <c r="I366" s="87" t="s">
        <v>20</v>
      </c>
      <c r="J366" s="347" t="str">
        <f t="shared" si="281"/>
        <v>23,16%</v>
      </c>
      <c r="K366" s="125">
        <f t="shared" si="282"/>
        <v>6</v>
      </c>
      <c r="L366" s="89">
        <f t="shared" si="290"/>
        <v>24</v>
      </c>
      <c r="M366" s="87" t="s">
        <v>248</v>
      </c>
      <c r="N366" s="347" t="str">
        <f t="shared" si="283"/>
        <v>17,51%</v>
      </c>
      <c r="O366" s="90">
        <f t="shared" si="284"/>
        <v>7</v>
      </c>
      <c r="P366" s="89">
        <f t="shared" si="291"/>
        <v>28</v>
      </c>
      <c r="Q366" s="4" t="s">
        <v>211</v>
      </c>
      <c r="R366" s="467" t="str">
        <f t="shared" si="285"/>
        <v>14,36%</v>
      </c>
      <c r="S366" s="88">
        <f t="shared" si="286"/>
        <v>9</v>
      </c>
      <c r="T366" s="89">
        <f t="shared" si="287"/>
        <v>36</v>
      </c>
      <c r="U366" s="87" t="s">
        <v>48</v>
      </c>
      <c r="V366" s="472" t="str">
        <f t="shared" si="288"/>
        <v>11,77%</v>
      </c>
      <c r="W366" s="447"/>
      <c r="X366" s="447"/>
      <c r="Y366" s="447"/>
      <c r="Z366" s="447"/>
      <c r="AA366" s="447"/>
      <c r="AB366" s="447"/>
      <c r="AC366" s="447"/>
      <c r="AD366" s="447"/>
      <c r="AE366" s="447"/>
      <c r="AF366" s="447"/>
      <c r="AG366" s="447"/>
      <c r="AH366" s="447"/>
      <c r="AI366" s="447"/>
      <c r="AJ366" s="447"/>
      <c r="AK366" s="447"/>
      <c r="AL366" s="448"/>
    </row>
    <row r="367" spans="1:38">
      <c r="A367" s="261" t="s">
        <v>276</v>
      </c>
      <c r="B367" s="17" t="s">
        <v>14</v>
      </c>
      <c r="C367" s="17">
        <v>5</v>
      </c>
      <c r="D367" s="17">
        <v>431</v>
      </c>
      <c r="E367" s="33">
        <f t="shared" si="276"/>
        <v>86.2</v>
      </c>
      <c r="F367" s="384"/>
      <c r="G367" s="56">
        <f t="shared" si="279"/>
        <v>4</v>
      </c>
      <c r="H367" s="58">
        <f t="shared" si="280"/>
        <v>20</v>
      </c>
      <c r="I367" s="17" t="s">
        <v>20</v>
      </c>
      <c r="J367" s="345" t="str">
        <f t="shared" si="281"/>
        <v>27,81%</v>
      </c>
      <c r="K367" s="77">
        <f t="shared" si="282"/>
        <v>5</v>
      </c>
      <c r="L367" s="58">
        <f t="shared" si="290"/>
        <v>25</v>
      </c>
      <c r="M367" s="17" t="s">
        <v>15</v>
      </c>
      <c r="N367" s="345" t="str">
        <f t="shared" si="283"/>
        <v>21,02%</v>
      </c>
      <c r="O367" s="59">
        <f t="shared" si="284"/>
        <v>6</v>
      </c>
      <c r="P367" s="58">
        <f t="shared" si="291"/>
        <v>30</v>
      </c>
      <c r="Q367" s="17" t="s">
        <v>16</v>
      </c>
      <c r="R367" s="466" t="str">
        <f t="shared" si="285"/>
        <v>17,24%</v>
      </c>
      <c r="S367" s="56">
        <f t="shared" si="286"/>
        <v>8</v>
      </c>
      <c r="T367" s="58">
        <f t="shared" si="287"/>
        <v>40</v>
      </c>
      <c r="U367" s="17" t="s">
        <v>21</v>
      </c>
      <c r="V367" s="474" t="str">
        <f t="shared" si="288"/>
        <v>14,13%</v>
      </c>
      <c r="W367" s="447"/>
      <c r="X367" s="447"/>
      <c r="Y367" s="447"/>
      <c r="Z367" s="447"/>
      <c r="AA367" s="447"/>
      <c r="AB367" s="447"/>
      <c r="AC367" s="447"/>
      <c r="AD367" s="447"/>
      <c r="AE367" s="447"/>
      <c r="AF367" s="447"/>
      <c r="AG367" s="447"/>
      <c r="AH367" s="447"/>
      <c r="AI367" s="447"/>
      <c r="AJ367" s="447"/>
      <c r="AK367" s="447"/>
      <c r="AL367" s="448"/>
    </row>
    <row r="368" spans="1:38">
      <c r="A368" s="24" t="s">
        <v>623</v>
      </c>
      <c r="B368" s="17"/>
      <c r="C368" s="17"/>
      <c r="D368" s="17"/>
      <c r="E368" s="33"/>
      <c r="F368" s="384"/>
      <c r="G368" s="56"/>
      <c r="H368" s="58"/>
      <c r="I368" s="17"/>
      <c r="J368" s="345"/>
      <c r="K368" s="77"/>
      <c r="L368" s="58"/>
      <c r="M368" s="17"/>
      <c r="N368" s="345"/>
      <c r="O368" s="59"/>
      <c r="P368" s="58"/>
      <c r="Q368" s="17"/>
      <c r="R368" s="466"/>
      <c r="S368" s="56"/>
      <c r="T368" s="58"/>
      <c r="U368" s="17"/>
      <c r="V368" s="474"/>
      <c r="W368" s="447"/>
      <c r="X368" s="447"/>
      <c r="Y368" s="447"/>
      <c r="Z368" s="447"/>
      <c r="AA368" s="447"/>
      <c r="AB368" s="447"/>
      <c r="AC368" s="447"/>
      <c r="AD368" s="447"/>
      <c r="AE368" s="447"/>
      <c r="AF368" s="447"/>
      <c r="AG368" s="447"/>
      <c r="AH368" s="447"/>
      <c r="AI368" s="447"/>
      <c r="AJ368" s="447"/>
      <c r="AK368" s="447"/>
      <c r="AL368" s="448"/>
    </row>
    <row r="369" spans="1:38">
      <c r="A369" s="261" t="s">
        <v>499</v>
      </c>
      <c r="B369" s="17" t="s">
        <v>232</v>
      </c>
      <c r="C369" s="17">
        <f>(2/60)+(24/60/60)</f>
        <v>0.04</v>
      </c>
      <c r="D369" s="17">
        <v>3</v>
      </c>
      <c r="E369" s="33">
        <f t="shared" si="276"/>
        <v>75</v>
      </c>
      <c r="F369" s="384"/>
      <c r="G369" s="56">
        <f t="shared" si="279"/>
        <v>517</v>
      </c>
      <c r="H369" s="58">
        <f t="shared" si="280"/>
        <v>20.68</v>
      </c>
      <c r="I369" s="17" t="s">
        <v>233</v>
      </c>
      <c r="J369" s="345" t="str">
        <f t="shared" si="281"/>
        <v>0,19%</v>
      </c>
      <c r="K369" s="77">
        <f t="shared" si="282"/>
        <v>684</v>
      </c>
      <c r="L369" s="58">
        <f t="shared" si="290"/>
        <v>27.36</v>
      </c>
      <c r="M369" s="17" t="s">
        <v>234</v>
      </c>
      <c r="N369" s="345" t="str">
        <f t="shared" si="283"/>
        <v>0,15%</v>
      </c>
      <c r="O369" s="59">
        <f t="shared" si="284"/>
        <v>834</v>
      </c>
      <c r="P369" s="58">
        <f t="shared" si="291"/>
        <v>33.36</v>
      </c>
      <c r="Q369" s="17" t="s">
        <v>235</v>
      </c>
      <c r="R369" s="466" t="str">
        <f t="shared" si="285"/>
        <v>0,12%</v>
      </c>
      <c r="S369" s="56">
        <f t="shared" si="286"/>
        <v>1017</v>
      </c>
      <c r="T369" s="58">
        <f t="shared" si="287"/>
        <v>40.68</v>
      </c>
      <c r="U369" s="17" t="s">
        <v>236</v>
      </c>
      <c r="V369" s="474" t="str">
        <f t="shared" si="288"/>
        <v>0,10%</v>
      </c>
      <c r="W369" s="447"/>
      <c r="X369" s="447"/>
      <c r="Y369" s="447"/>
      <c r="Z369" s="447"/>
      <c r="AA369" s="447"/>
      <c r="AB369" s="447"/>
      <c r="AC369" s="447"/>
      <c r="AD369" s="447"/>
      <c r="AE369" s="447"/>
      <c r="AF369" s="447"/>
      <c r="AG369" s="447"/>
      <c r="AH369" s="447"/>
      <c r="AI369" s="447"/>
      <c r="AJ369" s="447"/>
      <c r="AK369" s="447"/>
      <c r="AL369" s="448"/>
    </row>
    <row r="370" spans="1:38" s="92" customFormat="1">
      <c r="A370" s="262" t="s">
        <v>730</v>
      </c>
      <c r="B370" s="87" t="s">
        <v>64</v>
      </c>
      <c r="C370" s="87">
        <f>48/60</f>
        <v>0.8</v>
      </c>
      <c r="D370" s="87">
        <v>71</v>
      </c>
      <c r="E370" s="53">
        <f t="shared" si="276"/>
        <v>88.75</v>
      </c>
      <c r="F370" s="384"/>
      <c r="G370" s="88">
        <f t="shared" si="279"/>
        <v>22</v>
      </c>
      <c r="H370" s="89">
        <f t="shared" si="280"/>
        <v>17.600000000000001</v>
      </c>
      <c r="I370" s="4" t="s">
        <v>242</v>
      </c>
      <c r="J370" s="347" t="str">
        <f t="shared" si="281"/>
        <v>4,58%</v>
      </c>
      <c r="K370" s="125">
        <f t="shared" si="282"/>
        <v>29</v>
      </c>
      <c r="L370" s="89">
        <f t="shared" si="290"/>
        <v>23.200000000000003</v>
      </c>
      <c r="M370" s="4" t="s">
        <v>243</v>
      </c>
      <c r="N370" s="347" t="str">
        <f t="shared" si="283"/>
        <v>3,46%</v>
      </c>
      <c r="O370" s="90">
        <f t="shared" si="284"/>
        <v>36</v>
      </c>
      <c r="P370" s="89">
        <f t="shared" si="291"/>
        <v>28.8</v>
      </c>
      <c r="Q370" s="87" t="s">
        <v>244</v>
      </c>
      <c r="R370" s="467" t="str">
        <f t="shared" si="285"/>
        <v>2,84%</v>
      </c>
      <c r="S370" s="88">
        <f t="shared" si="286"/>
        <v>43</v>
      </c>
      <c r="T370" s="89">
        <f t="shared" si="287"/>
        <v>34.4</v>
      </c>
      <c r="U370" s="87" t="s">
        <v>245</v>
      </c>
      <c r="V370" s="472" t="str">
        <f t="shared" si="288"/>
        <v>2,33%</v>
      </c>
      <c r="W370" s="447"/>
      <c r="X370" s="447"/>
      <c r="Y370" s="447"/>
      <c r="Z370" s="447"/>
      <c r="AA370" s="447"/>
      <c r="AB370" s="447"/>
      <c r="AC370" s="447"/>
      <c r="AD370" s="447"/>
      <c r="AE370" s="447"/>
      <c r="AF370" s="447"/>
      <c r="AG370" s="447"/>
      <c r="AH370" s="447"/>
      <c r="AI370" s="447"/>
      <c r="AJ370" s="447"/>
      <c r="AK370" s="447"/>
      <c r="AL370" s="448"/>
    </row>
    <row r="371" spans="1:38" ht="15.75" thickBot="1">
      <c r="A371" s="270" t="s">
        <v>502</v>
      </c>
      <c r="B371" s="79" t="s">
        <v>14</v>
      </c>
      <c r="C371" s="79">
        <v>5</v>
      </c>
      <c r="D371" s="79">
        <v>431</v>
      </c>
      <c r="E371" s="40">
        <f t="shared" si="276"/>
        <v>86.2</v>
      </c>
      <c r="F371" s="444"/>
      <c r="G371" s="66">
        <f t="shared" si="279"/>
        <v>4</v>
      </c>
      <c r="H371" s="62">
        <f t="shared" si="280"/>
        <v>20</v>
      </c>
      <c r="I371" s="12" t="s">
        <v>20</v>
      </c>
      <c r="J371" s="345" t="str">
        <f t="shared" si="281"/>
        <v>27,81%</v>
      </c>
      <c r="K371" s="78">
        <f t="shared" si="282"/>
        <v>5</v>
      </c>
      <c r="L371" s="62">
        <f t="shared" si="290"/>
        <v>25</v>
      </c>
      <c r="M371" s="12" t="s">
        <v>15</v>
      </c>
      <c r="N371" s="551" t="str">
        <f t="shared" si="283"/>
        <v>21,02%</v>
      </c>
      <c r="O371" s="63">
        <f t="shared" si="284"/>
        <v>6</v>
      </c>
      <c r="P371" s="62">
        <f t="shared" si="291"/>
        <v>30</v>
      </c>
      <c r="Q371" s="12" t="s">
        <v>16</v>
      </c>
      <c r="R371" s="550" t="str">
        <f t="shared" si="285"/>
        <v>17,24%</v>
      </c>
      <c r="S371" s="66">
        <f t="shared" si="286"/>
        <v>8</v>
      </c>
      <c r="T371" s="62">
        <f t="shared" si="287"/>
        <v>40</v>
      </c>
      <c r="U371" s="12" t="s">
        <v>21</v>
      </c>
      <c r="V371" s="486" t="str">
        <f t="shared" si="288"/>
        <v>14,13%</v>
      </c>
      <c r="W371" s="447"/>
      <c r="X371" s="447"/>
      <c r="Y371" s="447"/>
      <c r="Z371" s="447"/>
      <c r="AA371" s="447"/>
      <c r="AB371" s="447"/>
      <c r="AC371" s="447"/>
      <c r="AD371" s="447"/>
      <c r="AE371" s="447"/>
      <c r="AF371" s="447"/>
      <c r="AG371" s="447"/>
      <c r="AH371" s="447"/>
      <c r="AI371" s="447"/>
      <c r="AJ371" s="447"/>
      <c r="AK371" s="447"/>
      <c r="AL371" s="448"/>
    </row>
    <row r="372" spans="1:38" ht="15.75" thickBot="1">
      <c r="A372" s="440" t="s">
        <v>35</v>
      </c>
      <c r="B372" s="441"/>
      <c r="C372" s="441"/>
      <c r="D372" s="441"/>
      <c r="E372" s="441"/>
      <c r="F372" s="442"/>
      <c r="G372" s="452">
        <v>2170</v>
      </c>
      <c r="H372" s="408"/>
      <c r="I372" s="408"/>
      <c r="J372" s="433"/>
      <c r="K372" s="452">
        <v>2870</v>
      </c>
      <c r="L372" s="408"/>
      <c r="M372" s="408"/>
      <c r="N372" s="433"/>
      <c r="O372" s="452">
        <v>3500</v>
      </c>
      <c r="P372" s="408"/>
      <c r="Q372" s="408"/>
      <c r="R372" s="433"/>
      <c r="S372" s="452">
        <v>4270</v>
      </c>
      <c r="T372" s="408"/>
      <c r="U372" s="408"/>
      <c r="V372" s="433"/>
      <c r="W372" s="447"/>
      <c r="X372" s="447"/>
      <c r="Y372" s="447"/>
      <c r="Z372" s="447"/>
      <c r="AA372" s="447"/>
      <c r="AB372" s="447"/>
      <c r="AC372" s="447"/>
      <c r="AD372" s="447"/>
      <c r="AE372" s="447"/>
      <c r="AF372" s="447"/>
      <c r="AG372" s="447"/>
      <c r="AH372" s="447"/>
      <c r="AI372" s="447"/>
      <c r="AJ372" s="447"/>
      <c r="AK372" s="447"/>
      <c r="AL372" s="448"/>
    </row>
    <row r="373" spans="1:38">
      <c r="A373" s="286" t="s">
        <v>624</v>
      </c>
      <c r="B373" s="288" t="s">
        <v>600</v>
      </c>
      <c r="C373" s="150" t="s">
        <v>600</v>
      </c>
      <c r="D373" s="288">
        <v>1724</v>
      </c>
      <c r="E373" s="39" t="s">
        <v>600</v>
      </c>
      <c r="F373" s="291">
        <f>D373/24</f>
        <v>71.833333333333329</v>
      </c>
      <c r="G373" s="67">
        <f>ROUNDUP(G$372/$D373,0)</f>
        <v>2</v>
      </c>
      <c r="H373" s="69"/>
      <c r="I373" s="154" t="s">
        <v>600</v>
      </c>
      <c r="J373" s="345" t="str">
        <f>TEXT(D373/$G$372,"0,00%")</f>
        <v>79,45%</v>
      </c>
      <c r="K373" s="325">
        <f>ROUNDUP(K$372/$D373,0)</f>
        <v>2</v>
      </c>
      <c r="L373" s="69"/>
      <c r="M373" s="154" t="s">
        <v>600</v>
      </c>
      <c r="N373" s="345" t="str">
        <f t="shared" ref="N373:N374" si="293">TEXT(D373/$K$372,"0,00%")</f>
        <v>60,07%</v>
      </c>
      <c r="O373" s="68">
        <f>ROUNDUP(O$372/$D373,0)</f>
        <v>3</v>
      </c>
      <c r="P373" s="69"/>
      <c r="Q373" s="154" t="s">
        <v>600</v>
      </c>
      <c r="R373" s="466" t="str">
        <f t="shared" ref="R373:R374" si="294">TEXT(D373/$O$372,"0,00%")</f>
        <v>49,26%</v>
      </c>
      <c r="S373" s="67">
        <f>ROUNDUP(S$372/$D373,0)</f>
        <v>3</v>
      </c>
      <c r="T373" s="69"/>
      <c r="U373" s="154" t="s">
        <v>600</v>
      </c>
      <c r="V373" s="345" t="str">
        <f t="shared" ref="V373:V374" si="295">TEXT(D373/$S$372,"0,00%")</f>
        <v>40,37%</v>
      </c>
      <c r="W373" s="447"/>
      <c r="X373" s="447"/>
      <c r="Y373" s="447"/>
      <c r="Z373" s="447"/>
      <c r="AA373" s="447"/>
      <c r="AB373" s="447"/>
      <c r="AC373" s="447"/>
      <c r="AD373" s="447"/>
      <c r="AE373" s="447"/>
      <c r="AF373" s="447"/>
      <c r="AG373" s="447"/>
      <c r="AH373" s="447"/>
      <c r="AI373" s="447"/>
      <c r="AJ373" s="447"/>
      <c r="AK373" s="447"/>
      <c r="AL373" s="448"/>
    </row>
    <row r="374" spans="1:38" ht="30">
      <c r="A374" s="24" t="s">
        <v>625</v>
      </c>
      <c r="B374" s="17"/>
      <c r="C374" s="17"/>
      <c r="D374" s="17"/>
      <c r="E374" s="33"/>
      <c r="F374" s="384"/>
      <c r="G374" s="56"/>
      <c r="H374" s="58"/>
      <c r="I374" s="17"/>
      <c r="J374" s="345"/>
      <c r="K374" s="77"/>
      <c r="L374" s="58"/>
      <c r="M374" s="17"/>
      <c r="N374" s="345"/>
      <c r="O374" s="59"/>
      <c r="P374" s="58"/>
      <c r="Q374" s="17"/>
      <c r="R374" s="466"/>
      <c r="S374" s="56"/>
      <c r="T374" s="58"/>
      <c r="U374" s="17"/>
      <c r="V374" s="474"/>
      <c r="W374" s="447"/>
      <c r="X374" s="447"/>
      <c r="Y374" s="447"/>
      <c r="Z374" s="447"/>
      <c r="AA374" s="447"/>
      <c r="AB374" s="447"/>
      <c r="AC374" s="447"/>
      <c r="AD374" s="447"/>
      <c r="AE374" s="447"/>
      <c r="AF374" s="447"/>
      <c r="AG374" s="447"/>
      <c r="AH374" s="447"/>
      <c r="AI374" s="447"/>
      <c r="AJ374" s="447"/>
      <c r="AK374" s="447"/>
      <c r="AL374" s="448"/>
    </row>
    <row r="375" spans="1:38" s="14" customFormat="1">
      <c r="A375" s="259" t="s">
        <v>731</v>
      </c>
      <c r="B375" s="16" t="s">
        <v>428</v>
      </c>
      <c r="C375" s="9">
        <v>0.5</v>
      </c>
      <c r="D375" s="16">
        <v>35</v>
      </c>
      <c r="E375" s="27">
        <f t="shared" si="276"/>
        <v>70</v>
      </c>
      <c r="F375" s="384"/>
      <c r="G375" s="100">
        <f t="shared" ref="G375:G399" si="296">ROUNDUP(G$372/$D375,0)</f>
        <v>62</v>
      </c>
      <c r="H375" s="106">
        <f t="shared" ref="H375:H399" si="297">ROUNDUP(G375,0)*$C375</f>
        <v>31</v>
      </c>
      <c r="I375" s="9" t="s">
        <v>222</v>
      </c>
      <c r="J375" s="343" t="str">
        <f t="shared" ref="J375:J399" si="298">TEXT(D375/$G$372,"0,00%")</f>
        <v>1,61%</v>
      </c>
      <c r="K375" s="123">
        <f t="shared" ref="K375:K399" si="299">ROUNDUP(K$372/$D375,0)</f>
        <v>82</v>
      </c>
      <c r="L375" s="106">
        <f t="shared" ref="L375:L399" si="300">ROUNDUP(K375,0)*$C375</f>
        <v>41</v>
      </c>
      <c r="M375" s="9" t="s">
        <v>223</v>
      </c>
      <c r="N375" s="343" t="str">
        <f>TEXT(D375/$K$372,"0,00%")</f>
        <v>1,22%</v>
      </c>
      <c r="O375" s="102">
        <f t="shared" ref="O375:O399" si="301">ROUNDUP(O$372/$D375,0)</f>
        <v>100</v>
      </c>
      <c r="P375" s="106">
        <f t="shared" ref="P375:P399" si="302">ROUNDUP(O375,0)*$C375</f>
        <v>50</v>
      </c>
      <c r="Q375" s="9" t="s">
        <v>44</v>
      </c>
      <c r="R375" s="468" t="str">
        <f>TEXT(D375/$O$372,"0,00%")</f>
        <v>1,00%</v>
      </c>
      <c r="S375" s="100">
        <f t="shared" ref="S375:S399" si="303">ROUNDUP(S$372/$D375,0)</f>
        <v>122</v>
      </c>
      <c r="T375" s="106">
        <f t="shared" ref="T375:T399" si="304">ROUNDUP(S375,0)*$C375</f>
        <v>61</v>
      </c>
      <c r="U375" s="9" t="s">
        <v>224</v>
      </c>
      <c r="V375" s="473" t="str">
        <f>TEXT(D375/$S$372,"0,00%")</f>
        <v>0,82%</v>
      </c>
      <c r="W375" s="447"/>
      <c r="X375" s="447"/>
      <c r="Y375" s="447"/>
      <c r="Z375" s="447"/>
      <c r="AA375" s="447"/>
      <c r="AB375" s="447"/>
      <c r="AC375" s="447"/>
      <c r="AD375" s="447"/>
      <c r="AE375" s="447"/>
      <c r="AF375" s="447"/>
      <c r="AG375" s="447"/>
      <c r="AH375" s="447"/>
      <c r="AI375" s="447"/>
      <c r="AJ375" s="447"/>
      <c r="AK375" s="447"/>
      <c r="AL375" s="448"/>
    </row>
    <row r="376" spans="1:38">
      <c r="A376" s="261" t="s">
        <v>732</v>
      </c>
      <c r="B376" s="287" t="s">
        <v>79</v>
      </c>
      <c r="C376" s="17">
        <v>4</v>
      </c>
      <c r="D376" s="287">
        <v>287</v>
      </c>
      <c r="E376" s="33">
        <f t="shared" si="276"/>
        <v>71.75</v>
      </c>
      <c r="F376" s="384"/>
      <c r="G376" s="56">
        <f t="shared" si="296"/>
        <v>8</v>
      </c>
      <c r="H376" s="58">
        <f t="shared" si="297"/>
        <v>32</v>
      </c>
      <c r="I376" s="17" t="s">
        <v>60</v>
      </c>
      <c r="J376" s="345" t="str">
        <f t="shared" si="298"/>
        <v>13,23%</v>
      </c>
      <c r="K376" s="77">
        <f t="shared" si="299"/>
        <v>10</v>
      </c>
      <c r="L376" s="58">
        <f t="shared" si="300"/>
        <v>40</v>
      </c>
      <c r="M376" s="17" t="s">
        <v>21</v>
      </c>
      <c r="N376" s="345" t="str">
        <f t="shared" ref="N376:N399" si="305">TEXT(D376/$K$372,"0,00%")</f>
        <v>10,00%</v>
      </c>
      <c r="O376" s="59">
        <f t="shared" si="301"/>
        <v>13</v>
      </c>
      <c r="P376" s="58">
        <f t="shared" si="302"/>
        <v>52</v>
      </c>
      <c r="Q376" s="17" t="s">
        <v>330</v>
      </c>
      <c r="R376" s="466" t="str">
        <f t="shared" ref="R376:R399" si="306">TEXT(D376/$O$372,"0,00%")</f>
        <v>8,20%</v>
      </c>
      <c r="S376" s="56">
        <f t="shared" si="303"/>
        <v>15</v>
      </c>
      <c r="T376" s="58">
        <f t="shared" si="304"/>
        <v>60</v>
      </c>
      <c r="U376" s="17" t="s">
        <v>45</v>
      </c>
      <c r="V376" s="474" t="str">
        <f t="shared" ref="V376:V399" si="307">TEXT(D376/$S$372,"0,00%")</f>
        <v>6,72%</v>
      </c>
      <c r="W376" s="447"/>
      <c r="X376" s="447"/>
      <c r="Y376" s="447"/>
      <c r="Z376" s="447"/>
      <c r="AA376" s="447"/>
      <c r="AB376" s="447"/>
      <c r="AC376" s="447"/>
      <c r="AD376" s="447"/>
      <c r="AE376" s="447"/>
      <c r="AF376" s="447"/>
      <c r="AG376" s="447"/>
      <c r="AH376" s="447"/>
      <c r="AI376" s="447"/>
      <c r="AJ376" s="447"/>
      <c r="AK376" s="447"/>
      <c r="AL376" s="448"/>
    </row>
    <row r="377" spans="1:38">
      <c r="A377" s="261" t="s">
        <v>733</v>
      </c>
      <c r="B377" s="287" t="s">
        <v>678</v>
      </c>
      <c r="C377" s="17">
        <v>8.5</v>
      </c>
      <c r="D377" s="287">
        <v>634</v>
      </c>
      <c r="E377" s="33"/>
      <c r="F377" s="384"/>
      <c r="G377" s="56">
        <f t="shared" si="296"/>
        <v>4</v>
      </c>
      <c r="H377" s="58">
        <f>ROUNDUP(G377,0)*$C377</f>
        <v>34</v>
      </c>
      <c r="I377" s="17" t="s">
        <v>689</v>
      </c>
      <c r="J377" s="345" t="str">
        <f t="shared" si="298"/>
        <v>29,22%</v>
      </c>
      <c r="K377" s="77">
        <f t="shared" si="299"/>
        <v>5</v>
      </c>
      <c r="L377" s="58">
        <f t="shared" si="300"/>
        <v>42.5</v>
      </c>
      <c r="M377" s="17" t="s">
        <v>697</v>
      </c>
      <c r="N377" s="345" t="str">
        <f t="shared" si="305"/>
        <v>22,09%</v>
      </c>
      <c r="O377" s="59">
        <f t="shared" si="301"/>
        <v>6</v>
      </c>
      <c r="P377" s="58">
        <f t="shared" si="302"/>
        <v>51</v>
      </c>
      <c r="Q377" s="17" t="s">
        <v>452</v>
      </c>
      <c r="R377" s="466" t="str">
        <f t="shared" si="306"/>
        <v>18,11%</v>
      </c>
      <c r="S377" s="56">
        <f t="shared" si="303"/>
        <v>7</v>
      </c>
      <c r="T377" s="58">
        <f t="shared" si="304"/>
        <v>59.5</v>
      </c>
      <c r="U377" s="17" t="s">
        <v>707</v>
      </c>
      <c r="V377" s="474" t="str">
        <f t="shared" si="307"/>
        <v>14,85%</v>
      </c>
      <c r="W377" s="447"/>
      <c r="X377" s="447"/>
      <c r="Y377" s="447"/>
      <c r="Z377" s="447"/>
      <c r="AA377" s="447"/>
      <c r="AB377" s="447"/>
      <c r="AC377" s="447"/>
      <c r="AD377" s="447"/>
      <c r="AE377" s="447"/>
      <c r="AF377" s="447"/>
      <c r="AG377" s="447"/>
      <c r="AH377" s="447"/>
      <c r="AI377" s="447"/>
      <c r="AJ377" s="447"/>
      <c r="AK377" s="447"/>
      <c r="AL377" s="448"/>
    </row>
    <row r="378" spans="1:38" s="92" customFormat="1">
      <c r="A378" s="86" t="s">
        <v>626</v>
      </c>
      <c r="B378" s="146" t="s">
        <v>73</v>
      </c>
      <c r="C378" s="87">
        <v>8</v>
      </c>
      <c r="D378" s="87">
        <v>718</v>
      </c>
      <c r="E378" s="53">
        <f t="shared" si="276"/>
        <v>89.75</v>
      </c>
      <c r="F378" s="384"/>
      <c r="G378" s="88">
        <f t="shared" si="296"/>
        <v>4</v>
      </c>
      <c r="H378" s="89">
        <f t="shared" si="297"/>
        <v>32</v>
      </c>
      <c r="I378" s="87" t="s">
        <v>60</v>
      </c>
      <c r="J378" s="347" t="str">
        <f t="shared" si="298"/>
        <v>33,09%</v>
      </c>
      <c r="K378" s="125">
        <f t="shared" si="299"/>
        <v>4</v>
      </c>
      <c r="L378" s="89">
        <f t="shared" si="300"/>
        <v>32</v>
      </c>
      <c r="M378" s="4" t="s">
        <v>60</v>
      </c>
      <c r="N378" s="347" t="str">
        <f t="shared" si="305"/>
        <v>25,02%</v>
      </c>
      <c r="O378" s="90">
        <f t="shared" si="301"/>
        <v>5</v>
      </c>
      <c r="P378" s="89">
        <f t="shared" si="302"/>
        <v>40</v>
      </c>
      <c r="Q378" s="87" t="s">
        <v>21</v>
      </c>
      <c r="R378" s="467" t="str">
        <f t="shared" si="306"/>
        <v>20,51%</v>
      </c>
      <c r="S378" s="88">
        <f t="shared" si="303"/>
        <v>6</v>
      </c>
      <c r="T378" s="89">
        <f t="shared" si="304"/>
        <v>48</v>
      </c>
      <c r="U378" s="87" t="s">
        <v>74</v>
      </c>
      <c r="V378" s="472" t="str">
        <f t="shared" si="307"/>
        <v>16,81%</v>
      </c>
      <c r="W378" s="447"/>
      <c r="X378" s="447"/>
      <c r="Y378" s="447"/>
      <c r="Z378" s="447"/>
      <c r="AA378" s="447"/>
      <c r="AB378" s="447"/>
      <c r="AC378" s="447"/>
      <c r="AD378" s="447"/>
      <c r="AE378" s="447"/>
      <c r="AF378" s="447"/>
      <c r="AG378" s="447"/>
      <c r="AH378" s="447"/>
      <c r="AI378" s="447"/>
      <c r="AJ378" s="447"/>
      <c r="AK378" s="447"/>
      <c r="AL378" s="448"/>
    </row>
    <row r="379" spans="1:38">
      <c r="A379" s="24" t="s">
        <v>627</v>
      </c>
      <c r="B379" s="162" t="s">
        <v>170</v>
      </c>
      <c r="C379" s="17">
        <v>2</v>
      </c>
      <c r="D379" s="17">
        <v>179</v>
      </c>
      <c r="E379" s="33">
        <f t="shared" si="276"/>
        <v>89.5</v>
      </c>
      <c r="F379" s="384"/>
      <c r="G379" s="56">
        <f t="shared" si="296"/>
        <v>13</v>
      </c>
      <c r="H379" s="58">
        <f t="shared" si="297"/>
        <v>26</v>
      </c>
      <c r="I379" s="17" t="s">
        <v>259</v>
      </c>
      <c r="J379" s="345" t="str">
        <f t="shared" si="298"/>
        <v>8,25%</v>
      </c>
      <c r="K379" s="77">
        <f t="shared" si="299"/>
        <v>17</v>
      </c>
      <c r="L379" s="58">
        <f t="shared" si="300"/>
        <v>34</v>
      </c>
      <c r="M379" s="17" t="s">
        <v>689</v>
      </c>
      <c r="N379" s="345" t="str">
        <f t="shared" si="305"/>
        <v>6,24%</v>
      </c>
      <c r="O379" s="59">
        <f t="shared" si="301"/>
        <v>20</v>
      </c>
      <c r="P379" s="58">
        <f t="shared" si="302"/>
        <v>40</v>
      </c>
      <c r="Q379" s="17" t="s">
        <v>21</v>
      </c>
      <c r="R379" s="466" t="str">
        <f t="shared" si="306"/>
        <v>5,11%</v>
      </c>
      <c r="S379" s="56">
        <f t="shared" si="303"/>
        <v>24</v>
      </c>
      <c r="T379" s="58">
        <f t="shared" si="304"/>
        <v>48</v>
      </c>
      <c r="U379" s="17" t="s">
        <v>74</v>
      </c>
      <c r="V379" s="474" t="str">
        <f t="shared" si="307"/>
        <v>4,19%</v>
      </c>
      <c r="W379" s="447"/>
      <c r="X379" s="447"/>
      <c r="Y379" s="447"/>
      <c r="Z379" s="447"/>
      <c r="AA379" s="447"/>
      <c r="AB379" s="447"/>
      <c r="AC379" s="447"/>
      <c r="AD379" s="447"/>
      <c r="AE379" s="447"/>
      <c r="AF379" s="447"/>
      <c r="AG379" s="447"/>
      <c r="AH379" s="447"/>
      <c r="AI379" s="447"/>
      <c r="AJ379" s="447"/>
      <c r="AK379" s="447"/>
      <c r="AL379" s="448"/>
    </row>
    <row r="380" spans="1:38" s="92" customFormat="1">
      <c r="A380" s="86" t="s">
        <v>628</v>
      </c>
      <c r="B380" s="146" t="s">
        <v>59</v>
      </c>
      <c r="C380" s="87">
        <f>20/60</f>
        <v>0.33333333333333331</v>
      </c>
      <c r="D380" s="87">
        <v>29</v>
      </c>
      <c r="E380" s="53">
        <f t="shared" si="276"/>
        <v>87</v>
      </c>
      <c r="F380" s="384"/>
      <c r="G380" s="88">
        <f t="shared" si="296"/>
        <v>75</v>
      </c>
      <c r="H380" s="89">
        <f t="shared" si="297"/>
        <v>25</v>
      </c>
      <c r="I380" s="4" t="s">
        <v>15</v>
      </c>
      <c r="J380" s="347" t="str">
        <f t="shared" si="298"/>
        <v>1,34%</v>
      </c>
      <c r="K380" s="125">
        <f t="shared" si="299"/>
        <v>99</v>
      </c>
      <c r="L380" s="89">
        <f t="shared" si="300"/>
        <v>33</v>
      </c>
      <c r="M380" s="87" t="s">
        <v>216</v>
      </c>
      <c r="N380" s="347" t="str">
        <f t="shared" si="305"/>
        <v>1,01%</v>
      </c>
      <c r="O380" s="90">
        <f t="shared" si="301"/>
        <v>121</v>
      </c>
      <c r="P380" s="89">
        <f t="shared" si="302"/>
        <v>40.333333333333329</v>
      </c>
      <c r="Q380" s="87" t="s">
        <v>61</v>
      </c>
      <c r="R380" s="467" t="str">
        <f t="shared" si="306"/>
        <v>0,83%</v>
      </c>
      <c r="S380" s="88">
        <f t="shared" si="303"/>
        <v>148</v>
      </c>
      <c r="T380" s="89">
        <f t="shared" si="304"/>
        <v>49.333333333333329</v>
      </c>
      <c r="U380" s="87" t="s">
        <v>62</v>
      </c>
      <c r="V380" s="472" t="str">
        <f t="shared" si="307"/>
        <v>0,68%</v>
      </c>
      <c r="W380" s="447"/>
      <c r="X380" s="447"/>
      <c r="Y380" s="447"/>
      <c r="Z380" s="447"/>
      <c r="AA380" s="447"/>
      <c r="AB380" s="447"/>
      <c r="AC380" s="447"/>
      <c r="AD380" s="447"/>
      <c r="AE380" s="447"/>
      <c r="AF380" s="447"/>
      <c r="AG380" s="447"/>
      <c r="AH380" s="447"/>
      <c r="AI380" s="447"/>
      <c r="AJ380" s="447"/>
      <c r="AK380" s="447"/>
      <c r="AL380" s="448"/>
    </row>
    <row r="381" spans="1:38">
      <c r="A381" s="24" t="s">
        <v>670</v>
      </c>
      <c r="B381" s="162" t="s">
        <v>47</v>
      </c>
      <c r="C381" s="17">
        <v>9</v>
      </c>
      <c r="D381" s="17">
        <v>646</v>
      </c>
      <c r="E381" s="33">
        <f t="shared" si="276"/>
        <v>71.777777777777771</v>
      </c>
      <c r="F381" s="384"/>
      <c r="G381" s="56">
        <f t="shared" si="296"/>
        <v>4</v>
      </c>
      <c r="H381" s="58">
        <f t="shared" si="297"/>
        <v>36</v>
      </c>
      <c r="I381" s="17" t="s">
        <v>48</v>
      </c>
      <c r="J381" s="345" t="str">
        <f t="shared" si="298"/>
        <v>29,77%</v>
      </c>
      <c r="K381" s="77">
        <f t="shared" si="299"/>
        <v>5</v>
      </c>
      <c r="L381" s="58">
        <f t="shared" si="300"/>
        <v>45</v>
      </c>
      <c r="M381" s="17" t="s">
        <v>18</v>
      </c>
      <c r="N381" s="345" t="str">
        <f t="shared" si="305"/>
        <v>22,51%</v>
      </c>
      <c r="O381" s="59">
        <f t="shared" si="301"/>
        <v>6</v>
      </c>
      <c r="P381" s="58">
        <f t="shared" si="302"/>
        <v>54</v>
      </c>
      <c r="Q381" s="17" t="s">
        <v>49</v>
      </c>
      <c r="R381" s="466" t="str">
        <f t="shared" si="306"/>
        <v>18,46%</v>
      </c>
      <c r="S381" s="56">
        <f t="shared" si="303"/>
        <v>7</v>
      </c>
      <c r="T381" s="58">
        <f t="shared" si="304"/>
        <v>63</v>
      </c>
      <c r="U381" s="17" t="s">
        <v>50</v>
      </c>
      <c r="V381" s="474" t="str">
        <f t="shared" si="307"/>
        <v>15,13%</v>
      </c>
      <c r="W381" s="447"/>
      <c r="X381" s="447"/>
      <c r="Y381" s="447"/>
      <c r="Z381" s="447"/>
      <c r="AA381" s="447"/>
      <c r="AB381" s="447"/>
      <c r="AC381" s="447"/>
      <c r="AD381" s="447"/>
      <c r="AE381" s="447"/>
      <c r="AF381" s="447"/>
      <c r="AG381" s="447"/>
      <c r="AH381" s="447"/>
      <c r="AI381" s="447"/>
      <c r="AJ381" s="447"/>
      <c r="AK381" s="447"/>
      <c r="AL381" s="448"/>
    </row>
    <row r="382" spans="1:38" ht="30">
      <c r="A382" s="24" t="s">
        <v>629</v>
      </c>
      <c r="B382" s="162"/>
      <c r="C382" s="17"/>
      <c r="D382" s="17"/>
      <c r="E382" s="33"/>
      <c r="F382" s="384"/>
      <c r="G382" s="56"/>
      <c r="H382" s="58"/>
      <c r="I382" s="17"/>
      <c r="J382" s="345"/>
      <c r="K382" s="77"/>
      <c r="L382" s="58"/>
      <c r="M382" s="17"/>
      <c r="N382" s="345"/>
      <c r="O382" s="59"/>
      <c r="P382" s="58"/>
      <c r="Q382" s="17"/>
      <c r="R382" s="466"/>
      <c r="S382" s="56"/>
      <c r="T382" s="58"/>
      <c r="U382" s="17"/>
      <c r="V382" s="474"/>
      <c r="W382" s="447"/>
      <c r="X382" s="447"/>
      <c r="Y382" s="447"/>
      <c r="Z382" s="447"/>
      <c r="AA382" s="447"/>
      <c r="AB382" s="447"/>
      <c r="AC382" s="447"/>
      <c r="AD382" s="447"/>
      <c r="AE382" s="447"/>
      <c r="AF382" s="447"/>
      <c r="AG382" s="447"/>
      <c r="AH382" s="447"/>
      <c r="AI382" s="447"/>
      <c r="AJ382" s="447"/>
      <c r="AK382" s="447"/>
      <c r="AL382" s="448"/>
    </row>
    <row r="383" spans="1:38" s="92" customFormat="1">
      <c r="A383" s="262" t="s">
        <v>734</v>
      </c>
      <c r="B383" s="146" t="s">
        <v>132</v>
      </c>
      <c r="C383" s="87">
        <f>2+(20/60)</f>
        <v>2.3333333333333335</v>
      </c>
      <c r="D383" s="87">
        <v>215</v>
      </c>
      <c r="E383" s="54">
        <f t="shared" si="276"/>
        <v>92.142857142857139</v>
      </c>
      <c r="F383" s="384"/>
      <c r="G383" s="88">
        <f t="shared" si="296"/>
        <v>11</v>
      </c>
      <c r="H383" s="89">
        <f t="shared" si="297"/>
        <v>25.666666666666668</v>
      </c>
      <c r="I383" s="87" t="s">
        <v>346</v>
      </c>
      <c r="J383" s="347" t="str">
        <f t="shared" si="298"/>
        <v>9,91%</v>
      </c>
      <c r="K383" s="125">
        <f t="shared" si="299"/>
        <v>14</v>
      </c>
      <c r="L383" s="89">
        <f t="shared" si="300"/>
        <v>32.666666666666671</v>
      </c>
      <c r="M383" s="87" t="s">
        <v>343</v>
      </c>
      <c r="N383" s="347" t="str">
        <f t="shared" si="305"/>
        <v>7,49%</v>
      </c>
      <c r="O383" s="90">
        <f t="shared" si="301"/>
        <v>17</v>
      </c>
      <c r="P383" s="89">
        <f t="shared" si="302"/>
        <v>39.666666666666671</v>
      </c>
      <c r="Q383" s="4" t="s">
        <v>347</v>
      </c>
      <c r="R383" s="467" t="str">
        <f t="shared" si="306"/>
        <v>6,14%</v>
      </c>
      <c r="S383" s="88">
        <f t="shared" si="303"/>
        <v>20</v>
      </c>
      <c r="T383" s="89">
        <f t="shared" si="304"/>
        <v>46.666666666666671</v>
      </c>
      <c r="U383" s="4" t="s">
        <v>56</v>
      </c>
      <c r="V383" s="472" t="str">
        <f t="shared" si="307"/>
        <v>5,04%</v>
      </c>
      <c r="W383" s="447"/>
      <c r="X383" s="447"/>
      <c r="Y383" s="447"/>
      <c r="Z383" s="447"/>
      <c r="AA383" s="447"/>
      <c r="AB383" s="447"/>
      <c r="AC383" s="447"/>
      <c r="AD383" s="447"/>
      <c r="AE383" s="447"/>
      <c r="AF383" s="447"/>
      <c r="AG383" s="447"/>
      <c r="AH383" s="447"/>
      <c r="AI383" s="447"/>
      <c r="AJ383" s="447"/>
      <c r="AK383" s="447"/>
      <c r="AL383" s="448"/>
    </row>
    <row r="384" spans="1:38">
      <c r="A384" s="261" t="s">
        <v>735</v>
      </c>
      <c r="B384" s="162" t="s">
        <v>679</v>
      </c>
      <c r="C384" s="17">
        <v>7</v>
      </c>
      <c r="D384" s="17">
        <v>610</v>
      </c>
      <c r="E384" s="33">
        <f t="shared" si="276"/>
        <v>87.142857142857139</v>
      </c>
      <c r="F384" s="384"/>
      <c r="G384" s="56">
        <f t="shared" si="296"/>
        <v>4</v>
      </c>
      <c r="H384" s="58">
        <f t="shared" si="297"/>
        <v>28</v>
      </c>
      <c r="I384" s="17" t="s">
        <v>211</v>
      </c>
      <c r="J384" s="345" t="str">
        <f t="shared" si="298"/>
        <v>28,11%</v>
      </c>
      <c r="K384" s="77">
        <f t="shared" si="299"/>
        <v>5</v>
      </c>
      <c r="L384" s="58">
        <f t="shared" si="300"/>
        <v>35</v>
      </c>
      <c r="M384" s="17" t="s">
        <v>17</v>
      </c>
      <c r="N384" s="345" t="str">
        <f t="shared" si="305"/>
        <v>21,25%</v>
      </c>
      <c r="O384" s="59">
        <f t="shared" si="301"/>
        <v>6</v>
      </c>
      <c r="P384" s="58">
        <f t="shared" si="302"/>
        <v>42</v>
      </c>
      <c r="Q384" s="17" t="s">
        <v>226</v>
      </c>
      <c r="R384" s="466" t="str">
        <f t="shared" si="306"/>
        <v>17,43%</v>
      </c>
      <c r="S384" s="56">
        <f t="shared" si="303"/>
        <v>7</v>
      </c>
      <c r="T384" s="58">
        <f t="shared" si="304"/>
        <v>49</v>
      </c>
      <c r="U384" s="17" t="s">
        <v>84</v>
      </c>
      <c r="V384" s="474" t="str">
        <f t="shared" si="307"/>
        <v>14,29%</v>
      </c>
      <c r="W384" s="447"/>
      <c r="X384" s="447"/>
      <c r="Y384" s="447"/>
      <c r="Z384" s="447"/>
      <c r="AA384" s="447"/>
      <c r="AB384" s="447"/>
      <c r="AC384" s="447"/>
      <c r="AD384" s="447"/>
      <c r="AE384" s="447"/>
      <c r="AF384" s="447"/>
      <c r="AG384" s="447"/>
      <c r="AH384" s="447"/>
      <c r="AI384" s="447"/>
      <c r="AJ384" s="447"/>
      <c r="AK384" s="447"/>
      <c r="AL384" s="448"/>
    </row>
    <row r="385" spans="1:38" ht="30">
      <c r="A385" s="24" t="s">
        <v>665</v>
      </c>
      <c r="B385" s="162" t="s">
        <v>64</v>
      </c>
      <c r="C385" s="17">
        <f>48/60</f>
        <v>0.8</v>
      </c>
      <c r="D385" s="17">
        <v>71</v>
      </c>
      <c r="E385" s="33">
        <f t="shared" si="276"/>
        <v>88.75</v>
      </c>
      <c r="F385" s="384"/>
      <c r="G385" s="56">
        <f t="shared" si="296"/>
        <v>31</v>
      </c>
      <c r="H385" s="58">
        <f t="shared" si="297"/>
        <v>24.8</v>
      </c>
      <c r="I385" s="17" t="s">
        <v>65</v>
      </c>
      <c r="J385" s="345" t="str">
        <f t="shared" si="298"/>
        <v>3,27%</v>
      </c>
      <c r="K385" s="77">
        <f t="shared" si="299"/>
        <v>41</v>
      </c>
      <c r="L385" s="58">
        <f t="shared" si="300"/>
        <v>32.800000000000004</v>
      </c>
      <c r="M385" s="17" t="s">
        <v>66</v>
      </c>
      <c r="N385" s="345" t="str">
        <f t="shared" si="305"/>
        <v>2,47%</v>
      </c>
      <c r="O385" s="59">
        <f t="shared" si="301"/>
        <v>50</v>
      </c>
      <c r="P385" s="58">
        <f t="shared" si="302"/>
        <v>40</v>
      </c>
      <c r="Q385" s="17" t="s">
        <v>21</v>
      </c>
      <c r="R385" s="466" t="str">
        <f t="shared" si="306"/>
        <v>2,03%</v>
      </c>
      <c r="S385" s="56">
        <f t="shared" si="303"/>
        <v>61</v>
      </c>
      <c r="T385" s="58">
        <f t="shared" si="304"/>
        <v>48.800000000000004</v>
      </c>
      <c r="U385" s="17" t="s">
        <v>67</v>
      </c>
      <c r="V385" s="474" t="str">
        <f t="shared" si="307"/>
        <v>1,66%</v>
      </c>
      <c r="W385" s="447"/>
      <c r="X385" s="447"/>
      <c r="Y385" s="447"/>
      <c r="Z385" s="447"/>
      <c r="AA385" s="447"/>
      <c r="AB385" s="447"/>
      <c r="AC385" s="447"/>
      <c r="AD385" s="447"/>
      <c r="AE385" s="447"/>
      <c r="AF385" s="447"/>
      <c r="AG385" s="447"/>
      <c r="AH385" s="447"/>
      <c r="AI385" s="447"/>
      <c r="AJ385" s="447"/>
      <c r="AK385" s="447"/>
      <c r="AL385" s="448"/>
    </row>
    <row r="386" spans="1:38">
      <c r="A386" s="24" t="s">
        <v>630</v>
      </c>
      <c r="B386" s="17"/>
      <c r="C386" s="17"/>
      <c r="D386" s="17"/>
      <c r="E386" s="33"/>
      <c r="F386" s="384"/>
      <c r="G386" s="56"/>
      <c r="H386" s="58"/>
      <c r="I386" s="17"/>
      <c r="J386" s="345"/>
      <c r="K386" s="77"/>
      <c r="L386" s="58"/>
      <c r="M386" s="17"/>
      <c r="N386" s="345"/>
      <c r="O386" s="59"/>
      <c r="P386" s="58"/>
      <c r="Q386" s="17"/>
      <c r="R386" s="466"/>
      <c r="S386" s="56"/>
      <c r="T386" s="58"/>
      <c r="U386" s="17"/>
      <c r="V386" s="474"/>
      <c r="W386" s="447"/>
      <c r="X386" s="447"/>
      <c r="Y386" s="447"/>
      <c r="Z386" s="447"/>
      <c r="AA386" s="447"/>
      <c r="AB386" s="447"/>
      <c r="AC386" s="447"/>
      <c r="AD386" s="447"/>
      <c r="AE386" s="447"/>
      <c r="AF386" s="447"/>
      <c r="AG386" s="447"/>
      <c r="AH386" s="447"/>
      <c r="AI386" s="447"/>
      <c r="AJ386" s="447"/>
      <c r="AK386" s="447"/>
      <c r="AL386" s="448"/>
    </row>
    <row r="387" spans="1:38">
      <c r="A387" s="261" t="s">
        <v>736</v>
      </c>
      <c r="B387" s="162" t="s">
        <v>221</v>
      </c>
      <c r="C387" s="17">
        <v>1</v>
      </c>
      <c r="D387" s="17">
        <v>71</v>
      </c>
      <c r="E387" s="33">
        <f t="shared" si="276"/>
        <v>71</v>
      </c>
      <c r="F387" s="384"/>
      <c r="G387" s="56">
        <f t="shared" si="296"/>
        <v>31</v>
      </c>
      <c r="H387" s="58">
        <f t="shared" si="297"/>
        <v>31</v>
      </c>
      <c r="I387" s="17" t="s">
        <v>222</v>
      </c>
      <c r="J387" s="345" t="str">
        <f t="shared" si="298"/>
        <v>3,27%</v>
      </c>
      <c r="K387" s="77">
        <f t="shared" si="299"/>
        <v>41</v>
      </c>
      <c r="L387" s="58">
        <f t="shared" si="300"/>
        <v>41</v>
      </c>
      <c r="M387" s="17" t="s">
        <v>223</v>
      </c>
      <c r="N387" s="345" t="str">
        <f t="shared" si="305"/>
        <v>2,47%</v>
      </c>
      <c r="O387" s="59">
        <f t="shared" si="301"/>
        <v>50</v>
      </c>
      <c r="P387" s="58">
        <f t="shared" si="302"/>
        <v>50</v>
      </c>
      <c r="Q387" s="17" t="s">
        <v>44</v>
      </c>
      <c r="R387" s="466" t="str">
        <f t="shared" si="306"/>
        <v>2,03%</v>
      </c>
      <c r="S387" s="56">
        <f t="shared" si="303"/>
        <v>61</v>
      </c>
      <c r="T387" s="58">
        <f t="shared" si="304"/>
        <v>61</v>
      </c>
      <c r="U387" s="17" t="s">
        <v>224</v>
      </c>
      <c r="V387" s="474" t="str">
        <f t="shared" si="307"/>
        <v>1,66%</v>
      </c>
      <c r="W387" s="447"/>
      <c r="X387" s="447"/>
      <c r="Y387" s="447"/>
      <c r="Z387" s="447"/>
      <c r="AA387" s="447"/>
      <c r="AB387" s="447"/>
      <c r="AC387" s="447"/>
      <c r="AD387" s="447"/>
      <c r="AE387" s="447"/>
      <c r="AF387" s="447"/>
      <c r="AG387" s="447"/>
      <c r="AH387" s="447"/>
      <c r="AI387" s="447"/>
      <c r="AJ387" s="447"/>
      <c r="AK387" s="447"/>
      <c r="AL387" s="448"/>
    </row>
    <row r="388" spans="1:38">
      <c r="A388" s="261" t="s">
        <v>737</v>
      </c>
      <c r="B388" s="162" t="s">
        <v>170</v>
      </c>
      <c r="C388" s="17">
        <v>2</v>
      </c>
      <c r="D388" s="17">
        <v>143</v>
      </c>
      <c r="E388" s="33">
        <f t="shared" si="276"/>
        <v>71.5</v>
      </c>
      <c r="F388" s="384"/>
      <c r="G388" s="56">
        <f t="shared" si="296"/>
        <v>16</v>
      </c>
      <c r="H388" s="58">
        <f t="shared" si="297"/>
        <v>32</v>
      </c>
      <c r="I388" s="17" t="s">
        <v>60</v>
      </c>
      <c r="J388" s="345" t="str">
        <f t="shared" si="298"/>
        <v>6,59%</v>
      </c>
      <c r="K388" s="77">
        <f t="shared" si="299"/>
        <v>21</v>
      </c>
      <c r="L388" s="58">
        <f t="shared" si="300"/>
        <v>42</v>
      </c>
      <c r="M388" s="17" t="s">
        <v>226</v>
      </c>
      <c r="N388" s="345" t="str">
        <f t="shared" si="305"/>
        <v>4,98%</v>
      </c>
      <c r="O388" s="59">
        <f t="shared" si="301"/>
        <v>25</v>
      </c>
      <c r="P388" s="58">
        <f t="shared" si="302"/>
        <v>50</v>
      </c>
      <c r="Q388" s="17" t="s">
        <v>44</v>
      </c>
      <c r="R388" s="466" t="str">
        <f t="shared" si="306"/>
        <v>4,09%</v>
      </c>
      <c r="S388" s="56">
        <f t="shared" si="303"/>
        <v>30</v>
      </c>
      <c r="T388" s="58">
        <f t="shared" si="304"/>
        <v>60</v>
      </c>
      <c r="U388" s="17" t="s">
        <v>45</v>
      </c>
      <c r="V388" s="474" t="str">
        <f t="shared" si="307"/>
        <v>3,35%</v>
      </c>
      <c r="W388" s="447"/>
      <c r="X388" s="447"/>
      <c r="Y388" s="447"/>
      <c r="Z388" s="447"/>
      <c r="AA388" s="447"/>
      <c r="AB388" s="447"/>
      <c r="AC388" s="447"/>
      <c r="AD388" s="447"/>
      <c r="AE388" s="447"/>
      <c r="AF388" s="447"/>
      <c r="AG388" s="447"/>
      <c r="AH388" s="447"/>
      <c r="AI388" s="447"/>
      <c r="AJ388" s="447"/>
      <c r="AK388" s="447"/>
      <c r="AL388" s="448"/>
    </row>
    <row r="389" spans="1:38">
      <c r="A389" s="261" t="s">
        <v>738</v>
      </c>
      <c r="B389" s="162" t="s">
        <v>79</v>
      </c>
      <c r="C389" s="17">
        <v>4</v>
      </c>
      <c r="D389" s="17">
        <v>287</v>
      </c>
      <c r="E389" s="33">
        <f t="shared" si="276"/>
        <v>71.75</v>
      </c>
      <c r="F389" s="384"/>
      <c r="G389" s="56">
        <f t="shared" si="296"/>
        <v>8</v>
      </c>
      <c r="H389" s="58">
        <f t="shared" si="297"/>
        <v>32</v>
      </c>
      <c r="I389" s="17" t="s">
        <v>60</v>
      </c>
      <c r="J389" s="345" t="str">
        <f t="shared" si="298"/>
        <v>13,23%</v>
      </c>
      <c r="K389" s="77">
        <f t="shared" si="299"/>
        <v>10</v>
      </c>
      <c r="L389" s="58">
        <f t="shared" si="300"/>
        <v>40</v>
      </c>
      <c r="M389" s="17" t="s">
        <v>21</v>
      </c>
      <c r="N389" s="345" t="str">
        <f t="shared" si="305"/>
        <v>10,00%</v>
      </c>
      <c r="O389" s="59">
        <f t="shared" si="301"/>
        <v>13</v>
      </c>
      <c r="P389" s="58">
        <f t="shared" si="302"/>
        <v>52</v>
      </c>
      <c r="Q389" s="17" t="s">
        <v>330</v>
      </c>
      <c r="R389" s="466" t="str">
        <f t="shared" si="306"/>
        <v>8,20%</v>
      </c>
      <c r="S389" s="56">
        <f t="shared" si="303"/>
        <v>15</v>
      </c>
      <c r="T389" s="58">
        <f t="shared" si="304"/>
        <v>60</v>
      </c>
      <c r="U389" s="17" t="s">
        <v>45</v>
      </c>
      <c r="V389" s="474" t="str">
        <f t="shared" si="307"/>
        <v>6,72%</v>
      </c>
      <c r="W389" s="447"/>
      <c r="X389" s="447"/>
      <c r="Y389" s="447"/>
      <c r="Z389" s="447"/>
      <c r="AA389" s="447"/>
      <c r="AB389" s="447"/>
      <c r="AC389" s="447"/>
      <c r="AD389" s="447"/>
      <c r="AE389" s="447"/>
      <c r="AF389" s="447"/>
      <c r="AG389" s="447"/>
      <c r="AH389" s="447"/>
      <c r="AI389" s="447"/>
      <c r="AJ389" s="447"/>
      <c r="AK389" s="447"/>
      <c r="AL389" s="448"/>
    </row>
    <row r="390" spans="1:38">
      <c r="A390" s="261" t="s">
        <v>739</v>
      </c>
      <c r="B390" s="162" t="s">
        <v>151</v>
      </c>
      <c r="C390" s="17">
        <v>6</v>
      </c>
      <c r="D390" s="17">
        <v>431</v>
      </c>
      <c r="E390" s="33">
        <f t="shared" si="276"/>
        <v>71.833333333333329</v>
      </c>
      <c r="F390" s="384"/>
      <c r="G390" s="56">
        <f t="shared" si="296"/>
        <v>6</v>
      </c>
      <c r="H390" s="58">
        <f t="shared" si="297"/>
        <v>36</v>
      </c>
      <c r="I390" s="17" t="s">
        <v>48</v>
      </c>
      <c r="J390" s="345" t="str">
        <f t="shared" si="298"/>
        <v>19,86%</v>
      </c>
      <c r="K390" s="77">
        <f t="shared" si="299"/>
        <v>7</v>
      </c>
      <c r="L390" s="58">
        <f t="shared" si="300"/>
        <v>42</v>
      </c>
      <c r="M390" s="17" t="s">
        <v>226</v>
      </c>
      <c r="N390" s="345" t="str">
        <f t="shared" si="305"/>
        <v>15,02%</v>
      </c>
      <c r="O390" s="59">
        <f t="shared" si="301"/>
        <v>9</v>
      </c>
      <c r="P390" s="58">
        <f t="shared" si="302"/>
        <v>54</v>
      </c>
      <c r="Q390" s="17" t="s">
        <v>49</v>
      </c>
      <c r="R390" s="466" t="str">
        <f t="shared" si="306"/>
        <v>12,31%</v>
      </c>
      <c r="S390" s="56">
        <f t="shared" si="303"/>
        <v>10</v>
      </c>
      <c r="T390" s="58">
        <f t="shared" si="304"/>
        <v>60</v>
      </c>
      <c r="U390" s="17" t="s">
        <v>45</v>
      </c>
      <c r="V390" s="474" t="str">
        <f t="shared" si="307"/>
        <v>10,09%</v>
      </c>
      <c r="W390" s="447"/>
      <c r="X390" s="447"/>
      <c r="Y390" s="447"/>
      <c r="Z390" s="447"/>
      <c r="AA390" s="447"/>
      <c r="AB390" s="447"/>
      <c r="AC390" s="447"/>
      <c r="AD390" s="447"/>
      <c r="AE390" s="447"/>
      <c r="AF390" s="447"/>
      <c r="AG390" s="447"/>
      <c r="AH390" s="447"/>
      <c r="AI390" s="447"/>
      <c r="AJ390" s="447"/>
      <c r="AK390" s="447"/>
      <c r="AL390" s="448"/>
    </row>
    <row r="391" spans="1:38">
      <c r="A391" s="261" t="s">
        <v>740</v>
      </c>
      <c r="B391" s="162" t="s">
        <v>73</v>
      </c>
      <c r="C391" s="17">
        <v>8</v>
      </c>
      <c r="D391" s="17">
        <v>574</v>
      </c>
      <c r="E391" s="33">
        <f t="shared" si="276"/>
        <v>71.75</v>
      </c>
      <c r="F391" s="384"/>
      <c r="G391" s="56">
        <f t="shared" si="296"/>
        <v>4</v>
      </c>
      <c r="H391" s="58">
        <f t="shared" si="297"/>
        <v>32</v>
      </c>
      <c r="I391" s="17" t="s">
        <v>60</v>
      </c>
      <c r="J391" s="345" t="str">
        <f t="shared" si="298"/>
        <v>26,45%</v>
      </c>
      <c r="K391" s="77">
        <f t="shared" si="299"/>
        <v>5</v>
      </c>
      <c r="L391" s="58">
        <f t="shared" si="300"/>
        <v>40</v>
      </c>
      <c r="M391" s="17" t="s">
        <v>21</v>
      </c>
      <c r="N391" s="345" t="str">
        <f t="shared" si="305"/>
        <v>20,00%</v>
      </c>
      <c r="O391" s="59">
        <f t="shared" si="301"/>
        <v>7</v>
      </c>
      <c r="P391" s="58">
        <f t="shared" si="302"/>
        <v>56</v>
      </c>
      <c r="Q391" s="17" t="s">
        <v>80</v>
      </c>
      <c r="R391" s="466" t="str">
        <f t="shared" si="306"/>
        <v>16,40%</v>
      </c>
      <c r="S391" s="56">
        <f t="shared" si="303"/>
        <v>8</v>
      </c>
      <c r="T391" s="58">
        <f t="shared" si="304"/>
        <v>64</v>
      </c>
      <c r="U391" s="17" t="s">
        <v>462</v>
      </c>
      <c r="V391" s="474" t="str">
        <f t="shared" si="307"/>
        <v>13,44%</v>
      </c>
      <c r="W391" s="447"/>
      <c r="X391" s="447"/>
      <c r="Y391" s="447"/>
      <c r="Z391" s="447"/>
      <c r="AA391" s="447"/>
      <c r="AB391" s="447"/>
      <c r="AC391" s="447"/>
      <c r="AD391" s="447"/>
      <c r="AE391" s="447"/>
      <c r="AF391" s="447"/>
      <c r="AG391" s="447"/>
      <c r="AH391" s="447"/>
      <c r="AI391" s="447"/>
      <c r="AJ391" s="447"/>
      <c r="AK391" s="447"/>
      <c r="AL391" s="448"/>
    </row>
    <row r="392" spans="1:38" s="14" customFormat="1">
      <c r="A392" s="259" t="s">
        <v>741</v>
      </c>
      <c r="B392" s="147" t="s">
        <v>228</v>
      </c>
      <c r="C392" s="9">
        <v>12</v>
      </c>
      <c r="D392" s="9">
        <v>862</v>
      </c>
      <c r="E392" s="27">
        <f t="shared" si="276"/>
        <v>71.833333333333329</v>
      </c>
      <c r="F392" s="384"/>
      <c r="G392" s="100">
        <f t="shared" si="296"/>
        <v>3</v>
      </c>
      <c r="H392" s="106">
        <f t="shared" si="297"/>
        <v>36</v>
      </c>
      <c r="I392" s="9" t="s">
        <v>48</v>
      </c>
      <c r="J392" s="345" t="str">
        <f t="shared" si="298"/>
        <v>39,72%</v>
      </c>
      <c r="K392" s="123">
        <f t="shared" si="299"/>
        <v>4</v>
      </c>
      <c r="L392" s="106">
        <f t="shared" si="300"/>
        <v>48</v>
      </c>
      <c r="M392" s="34" t="s">
        <v>74</v>
      </c>
      <c r="N392" s="345" t="str">
        <f t="shared" si="305"/>
        <v>30,03%</v>
      </c>
      <c r="O392" s="102">
        <f t="shared" si="301"/>
        <v>5</v>
      </c>
      <c r="P392" s="106">
        <f t="shared" si="302"/>
        <v>60</v>
      </c>
      <c r="Q392" s="9" t="s">
        <v>45</v>
      </c>
      <c r="R392" s="466" t="str">
        <f t="shared" si="306"/>
        <v>24,63%</v>
      </c>
      <c r="S392" s="100">
        <f t="shared" si="303"/>
        <v>5</v>
      </c>
      <c r="T392" s="106">
        <f t="shared" si="304"/>
        <v>60</v>
      </c>
      <c r="U392" s="9" t="s">
        <v>45</v>
      </c>
      <c r="V392" s="474" t="str">
        <f t="shared" si="307"/>
        <v>20,19%</v>
      </c>
      <c r="W392" s="447"/>
      <c r="X392" s="447"/>
      <c r="Y392" s="447"/>
      <c r="Z392" s="447"/>
      <c r="AA392" s="447"/>
      <c r="AB392" s="447"/>
      <c r="AC392" s="447"/>
      <c r="AD392" s="447"/>
      <c r="AE392" s="447"/>
      <c r="AF392" s="447"/>
      <c r="AG392" s="447"/>
      <c r="AH392" s="447"/>
      <c r="AI392" s="447"/>
      <c r="AJ392" s="447"/>
      <c r="AK392" s="447"/>
      <c r="AL392" s="448"/>
    </row>
    <row r="393" spans="1:38">
      <c r="A393" s="24" t="s">
        <v>666</v>
      </c>
      <c r="B393" s="162" t="s">
        <v>69</v>
      </c>
      <c r="C393" s="17">
        <f>1+(40/60)</f>
        <v>1.6666666666666665</v>
      </c>
      <c r="D393" s="17">
        <v>143</v>
      </c>
      <c r="E393" s="33">
        <f t="shared" si="276"/>
        <v>85.800000000000011</v>
      </c>
      <c r="F393" s="384"/>
      <c r="G393" s="56">
        <f t="shared" si="296"/>
        <v>16</v>
      </c>
      <c r="H393" s="58">
        <f t="shared" si="297"/>
        <v>26.666666666666664</v>
      </c>
      <c r="I393" s="17" t="s">
        <v>70</v>
      </c>
      <c r="J393" s="345" t="str">
        <f t="shared" si="298"/>
        <v>6,59%</v>
      </c>
      <c r="K393" s="77">
        <f t="shared" si="299"/>
        <v>21</v>
      </c>
      <c r="L393" s="58">
        <f t="shared" si="300"/>
        <v>35</v>
      </c>
      <c r="M393" s="17" t="s">
        <v>17</v>
      </c>
      <c r="N393" s="345" t="str">
        <f t="shared" si="305"/>
        <v>4,98%</v>
      </c>
      <c r="O393" s="59">
        <f t="shared" si="301"/>
        <v>25</v>
      </c>
      <c r="P393" s="58">
        <f t="shared" si="302"/>
        <v>41.666666666666664</v>
      </c>
      <c r="Q393" s="17" t="s">
        <v>71</v>
      </c>
      <c r="R393" s="466" t="str">
        <f t="shared" si="306"/>
        <v>4,09%</v>
      </c>
      <c r="S393" s="56">
        <f t="shared" si="303"/>
        <v>30</v>
      </c>
      <c r="T393" s="58">
        <f t="shared" si="304"/>
        <v>49.999999999999993</v>
      </c>
      <c r="U393" s="17" t="s">
        <v>44</v>
      </c>
      <c r="V393" s="474" t="str">
        <f t="shared" si="307"/>
        <v>3,35%</v>
      </c>
      <c r="W393" s="447"/>
      <c r="X393" s="447"/>
      <c r="Y393" s="447"/>
      <c r="Z393" s="447"/>
      <c r="AA393" s="447"/>
      <c r="AB393" s="447"/>
      <c r="AC393" s="447"/>
      <c r="AD393" s="447"/>
      <c r="AE393" s="447"/>
      <c r="AF393" s="447"/>
      <c r="AG393" s="447"/>
      <c r="AH393" s="447"/>
      <c r="AI393" s="447"/>
      <c r="AJ393" s="447"/>
      <c r="AK393" s="447"/>
      <c r="AL393" s="448"/>
    </row>
    <row r="394" spans="1:38">
      <c r="A394" s="24" t="s">
        <v>631</v>
      </c>
      <c r="B394" s="17"/>
      <c r="C394" s="17"/>
      <c r="D394" s="17"/>
      <c r="E394" s="33"/>
      <c r="F394" s="384"/>
      <c r="G394" s="56"/>
      <c r="H394" s="58"/>
      <c r="I394" s="17"/>
      <c r="J394" s="345"/>
      <c r="K394" s="77"/>
      <c r="L394" s="58"/>
      <c r="M394" s="17"/>
      <c r="N394" s="345"/>
      <c r="O394" s="59"/>
      <c r="P394" s="58"/>
      <c r="Q394" s="17"/>
      <c r="R394" s="466"/>
      <c r="S394" s="56"/>
      <c r="T394" s="58"/>
      <c r="U394" s="17"/>
      <c r="V394" s="474"/>
      <c r="W394" s="447"/>
      <c r="X394" s="447"/>
      <c r="Y394" s="447"/>
      <c r="Z394" s="447"/>
      <c r="AA394" s="447"/>
      <c r="AB394" s="447"/>
      <c r="AC394" s="447"/>
      <c r="AD394" s="447"/>
      <c r="AE394" s="447"/>
      <c r="AF394" s="447"/>
      <c r="AG394" s="447"/>
      <c r="AH394" s="447"/>
      <c r="AI394" s="447"/>
      <c r="AJ394" s="447"/>
      <c r="AK394" s="447"/>
      <c r="AL394" s="448"/>
    </row>
    <row r="395" spans="1:38">
      <c r="A395" s="261" t="s">
        <v>742</v>
      </c>
      <c r="B395" s="162" t="s">
        <v>53</v>
      </c>
      <c r="C395" s="17">
        <f>4/60</f>
        <v>6.6666666666666666E-2</v>
      </c>
      <c r="D395" s="17">
        <v>5</v>
      </c>
      <c r="E395" s="33">
        <f t="shared" si="276"/>
        <v>75</v>
      </c>
      <c r="F395" s="384"/>
      <c r="G395" s="56">
        <f t="shared" si="296"/>
        <v>434</v>
      </c>
      <c r="H395" s="58">
        <f t="shared" si="297"/>
        <v>28.933333333333334</v>
      </c>
      <c r="I395" s="17" t="s">
        <v>54</v>
      </c>
      <c r="J395" s="345" t="str">
        <f t="shared" si="298"/>
        <v>0,23%</v>
      </c>
      <c r="K395" s="77">
        <f t="shared" si="299"/>
        <v>574</v>
      </c>
      <c r="L395" s="58">
        <f t="shared" si="300"/>
        <v>38.266666666666666</v>
      </c>
      <c r="M395" s="17" t="s">
        <v>55</v>
      </c>
      <c r="N395" s="345" t="str">
        <f t="shared" si="305"/>
        <v>0,17%</v>
      </c>
      <c r="O395" s="59">
        <f t="shared" si="301"/>
        <v>700</v>
      </c>
      <c r="P395" s="58">
        <f t="shared" si="302"/>
        <v>46.666666666666664</v>
      </c>
      <c r="Q395" s="17" t="s">
        <v>56</v>
      </c>
      <c r="R395" s="466" t="str">
        <f t="shared" si="306"/>
        <v>0,14%</v>
      </c>
      <c r="S395" s="56">
        <f t="shared" si="303"/>
        <v>854</v>
      </c>
      <c r="T395" s="58">
        <f t="shared" si="304"/>
        <v>56.93333333333333</v>
      </c>
      <c r="U395" s="17" t="s">
        <v>57</v>
      </c>
      <c r="V395" s="474" t="str">
        <f t="shared" si="307"/>
        <v>0,12%</v>
      </c>
      <c r="W395" s="447"/>
      <c r="X395" s="447"/>
      <c r="Y395" s="447"/>
      <c r="Z395" s="447"/>
      <c r="AA395" s="447"/>
      <c r="AB395" s="447"/>
      <c r="AC395" s="447"/>
      <c r="AD395" s="447"/>
      <c r="AE395" s="447"/>
      <c r="AF395" s="447"/>
      <c r="AG395" s="447"/>
      <c r="AH395" s="447"/>
      <c r="AI395" s="447"/>
      <c r="AJ395" s="447"/>
      <c r="AK395" s="447"/>
      <c r="AL395" s="448"/>
    </row>
    <row r="396" spans="1:38">
      <c r="A396" s="261" t="s">
        <v>743</v>
      </c>
      <c r="B396" s="162" t="s">
        <v>25</v>
      </c>
      <c r="C396" s="17">
        <f>3+(10/60)</f>
        <v>3.1666666666666665</v>
      </c>
      <c r="D396" s="17">
        <v>287</v>
      </c>
      <c r="E396" s="33">
        <f t="shared" si="276"/>
        <v>90.631578947368425</v>
      </c>
      <c r="F396" s="384"/>
      <c r="G396" s="56">
        <f t="shared" si="296"/>
        <v>8</v>
      </c>
      <c r="H396" s="58">
        <f t="shared" si="297"/>
        <v>25.333333333333332</v>
      </c>
      <c r="I396" s="17" t="s">
        <v>27</v>
      </c>
      <c r="J396" s="345" t="str">
        <f t="shared" si="298"/>
        <v>13,23%</v>
      </c>
      <c r="K396" s="77">
        <f t="shared" si="299"/>
        <v>10</v>
      </c>
      <c r="L396" s="58">
        <f t="shared" si="300"/>
        <v>31.666666666666664</v>
      </c>
      <c r="M396" s="17" t="s">
        <v>363</v>
      </c>
      <c r="N396" s="345" t="str">
        <f t="shared" si="305"/>
        <v>10,00%</v>
      </c>
      <c r="O396" s="59">
        <f t="shared" si="301"/>
        <v>13</v>
      </c>
      <c r="P396" s="58">
        <f t="shared" si="302"/>
        <v>41.166666666666664</v>
      </c>
      <c r="Q396" s="17" t="s">
        <v>364</v>
      </c>
      <c r="R396" s="466" t="str">
        <f t="shared" si="306"/>
        <v>8,20%</v>
      </c>
      <c r="S396" s="56">
        <f t="shared" si="303"/>
        <v>15</v>
      </c>
      <c r="T396" s="58">
        <f t="shared" si="304"/>
        <v>47.5</v>
      </c>
      <c r="U396" s="17" t="s">
        <v>365</v>
      </c>
      <c r="V396" s="474" t="str">
        <f t="shared" si="307"/>
        <v>6,72%</v>
      </c>
      <c r="W396" s="447"/>
      <c r="X396" s="447"/>
      <c r="Y396" s="447"/>
      <c r="Z396" s="447"/>
      <c r="AA396" s="447"/>
      <c r="AB396" s="447"/>
      <c r="AC396" s="447"/>
      <c r="AD396" s="447"/>
      <c r="AE396" s="447"/>
      <c r="AF396" s="447"/>
      <c r="AG396" s="447"/>
      <c r="AH396" s="447"/>
      <c r="AI396" s="447"/>
      <c r="AJ396" s="447"/>
      <c r="AK396" s="447"/>
      <c r="AL396" s="448"/>
    </row>
    <row r="397" spans="1:38">
      <c r="A397" s="261" t="s">
        <v>266</v>
      </c>
      <c r="B397" s="162" t="s">
        <v>257</v>
      </c>
      <c r="C397" s="17">
        <v>6.5</v>
      </c>
      <c r="D397" s="17">
        <v>574</v>
      </c>
      <c r="E397" s="33">
        <f t="shared" si="276"/>
        <v>88.307692307692307</v>
      </c>
      <c r="F397" s="384"/>
      <c r="G397" s="56">
        <f t="shared" si="296"/>
        <v>4</v>
      </c>
      <c r="H397" s="58">
        <f t="shared" si="297"/>
        <v>26</v>
      </c>
      <c r="I397" s="17" t="s">
        <v>259</v>
      </c>
      <c r="J397" s="345" t="str">
        <f t="shared" si="298"/>
        <v>26,45%</v>
      </c>
      <c r="K397" s="77">
        <f t="shared" si="299"/>
        <v>5</v>
      </c>
      <c r="L397" s="58">
        <f t="shared" si="300"/>
        <v>32.5</v>
      </c>
      <c r="M397" s="17" t="s">
        <v>260</v>
      </c>
      <c r="N397" s="345" t="str">
        <f t="shared" si="305"/>
        <v>20,00%</v>
      </c>
      <c r="O397" s="59">
        <f t="shared" si="301"/>
        <v>7</v>
      </c>
      <c r="P397" s="58">
        <f t="shared" si="302"/>
        <v>45.5</v>
      </c>
      <c r="Q397" s="17" t="s">
        <v>476</v>
      </c>
      <c r="R397" s="466" t="str">
        <f t="shared" si="306"/>
        <v>16,40%</v>
      </c>
      <c r="S397" s="56">
        <f t="shared" si="303"/>
        <v>8</v>
      </c>
      <c r="T397" s="58">
        <f t="shared" si="304"/>
        <v>52</v>
      </c>
      <c r="U397" s="17" t="s">
        <v>330</v>
      </c>
      <c r="V397" s="474" t="str">
        <f t="shared" si="307"/>
        <v>13,44%</v>
      </c>
      <c r="W397" s="447"/>
      <c r="X397" s="447"/>
      <c r="Y397" s="447"/>
      <c r="Z397" s="447"/>
      <c r="AA397" s="447"/>
      <c r="AB397" s="447"/>
      <c r="AC397" s="447"/>
      <c r="AD397" s="447"/>
      <c r="AE397" s="447"/>
      <c r="AF397" s="447"/>
      <c r="AG397" s="447"/>
      <c r="AH397" s="447"/>
      <c r="AI397" s="447"/>
      <c r="AJ397" s="447"/>
      <c r="AK397" s="447"/>
      <c r="AL397" s="448"/>
    </row>
    <row r="398" spans="1:38">
      <c r="A398" s="261" t="s">
        <v>477</v>
      </c>
      <c r="B398" s="162" t="s">
        <v>478</v>
      </c>
      <c r="C398" s="17">
        <v>10.5</v>
      </c>
      <c r="D398" s="17">
        <v>933</v>
      </c>
      <c r="E398" s="33">
        <f t="shared" si="276"/>
        <v>88.857142857142861</v>
      </c>
      <c r="F398" s="384"/>
      <c r="G398" s="56">
        <f t="shared" si="296"/>
        <v>3</v>
      </c>
      <c r="H398" s="58">
        <f t="shared" si="297"/>
        <v>31.5</v>
      </c>
      <c r="I398" s="17" t="s">
        <v>479</v>
      </c>
      <c r="J398" s="345" t="str">
        <f t="shared" si="298"/>
        <v>43,00%</v>
      </c>
      <c r="K398" s="77">
        <f t="shared" si="299"/>
        <v>4</v>
      </c>
      <c r="L398" s="58">
        <f t="shared" si="300"/>
        <v>42</v>
      </c>
      <c r="M398" s="17" t="s">
        <v>226</v>
      </c>
      <c r="N398" s="345" t="str">
        <f t="shared" si="305"/>
        <v>32,51%</v>
      </c>
      <c r="O398" s="59">
        <f t="shared" si="301"/>
        <v>4</v>
      </c>
      <c r="P398" s="58">
        <f t="shared" si="302"/>
        <v>42</v>
      </c>
      <c r="Q398" s="17" t="s">
        <v>226</v>
      </c>
      <c r="R398" s="466" t="str">
        <f t="shared" si="306"/>
        <v>26,66%</v>
      </c>
      <c r="S398" s="56">
        <f t="shared" si="303"/>
        <v>5</v>
      </c>
      <c r="T398" s="58">
        <f t="shared" si="304"/>
        <v>52.5</v>
      </c>
      <c r="U398" s="17" t="s">
        <v>480</v>
      </c>
      <c r="V398" s="474" t="str">
        <f t="shared" si="307"/>
        <v>21,85%</v>
      </c>
      <c r="W398" s="447"/>
      <c r="X398" s="447"/>
      <c r="Y398" s="447"/>
      <c r="Z398" s="447"/>
      <c r="AA398" s="447"/>
      <c r="AB398" s="447"/>
      <c r="AC398" s="447"/>
      <c r="AD398" s="447"/>
      <c r="AE398" s="447"/>
      <c r="AF398" s="447"/>
      <c r="AG398" s="447"/>
      <c r="AH398" s="447"/>
      <c r="AI398" s="447"/>
      <c r="AJ398" s="447"/>
      <c r="AK398" s="447"/>
      <c r="AL398" s="448"/>
    </row>
    <row r="399" spans="1:38" s="14" customFormat="1" ht="15.75" thickBot="1">
      <c r="A399" s="275" t="s">
        <v>267</v>
      </c>
      <c r="B399" s="296" t="s">
        <v>248</v>
      </c>
      <c r="C399" s="51">
        <v>24</v>
      </c>
      <c r="D399" s="51">
        <v>1724</v>
      </c>
      <c r="E399" s="55">
        <f t="shared" si="276"/>
        <v>71.833333333333329</v>
      </c>
      <c r="F399" s="444"/>
      <c r="G399" s="340">
        <f t="shared" si="296"/>
        <v>2</v>
      </c>
      <c r="H399" s="158">
        <f t="shared" si="297"/>
        <v>48</v>
      </c>
      <c r="I399" s="326" t="s">
        <v>74</v>
      </c>
      <c r="J399" s="343" t="str">
        <f t="shared" si="298"/>
        <v>79,45%</v>
      </c>
      <c r="K399" s="161">
        <f t="shared" si="299"/>
        <v>2</v>
      </c>
      <c r="L399" s="158">
        <f t="shared" si="300"/>
        <v>48</v>
      </c>
      <c r="M399" s="326" t="s">
        <v>74</v>
      </c>
      <c r="N399" s="471" t="str">
        <f t="shared" si="305"/>
        <v>60,07%</v>
      </c>
      <c r="O399" s="159">
        <f t="shared" si="301"/>
        <v>3</v>
      </c>
      <c r="P399" s="158">
        <f t="shared" si="302"/>
        <v>72</v>
      </c>
      <c r="Q399" s="326" t="s">
        <v>125</v>
      </c>
      <c r="R399" s="552" t="str">
        <f t="shared" si="306"/>
        <v>49,26%</v>
      </c>
      <c r="S399" s="340">
        <f t="shared" si="303"/>
        <v>3</v>
      </c>
      <c r="T399" s="158">
        <f t="shared" si="304"/>
        <v>72</v>
      </c>
      <c r="U399" s="326" t="s">
        <v>125</v>
      </c>
      <c r="V399" s="553" t="str">
        <f t="shared" si="307"/>
        <v>40,37%</v>
      </c>
      <c r="W399" s="447"/>
      <c r="X399" s="447"/>
      <c r="Y399" s="447"/>
      <c r="Z399" s="447"/>
      <c r="AA399" s="447"/>
      <c r="AB399" s="447"/>
      <c r="AC399" s="447"/>
      <c r="AD399" s="447"/>
      <c r="AE399" s="447"/>
      <c r="AF399" s="447"/>
      <c r="AG399" s="447"/>
      <c r="AH399" s="447"/>
      <c r="AI399" s="447"/>
      <c r="AJ399" s="447"/>
      <c r="AK399" s="447"/>
      <c r="AL399" s="448"/>
    </row>
    <row r="400" spans="1:38" ht="15.75" thickBot="1">
      <c r="A400" s="462" t="s">
        <v>76</v>
      </c>
      <c r="B400" s="463"/>
      <c r="C400" s="463"/>
      <c r="D400" s="463"/>
      <c r="E400" s="463"/>
      <c r="F400" s="464"/>
      <c r="G400" s="419">
        <v>3100</v>
      </c>
      <c r="H400" s="410"/>
      <c r="I400" s="410"/>
      <c r="J400" s="413"/>
      <c r="K400" s="419">
        <v>4100</v>
      </c>
      <c r="L400" s="410"/>
      <c r="M400" s="410"/>
      <c r="N400" s="413"/>
      <c r="O400" s="419">
        <v>5000</v>
      </c>
      <c r="P400" s="410"/>
      <c r="Q400" s="410"/>
      <c r="R400" s="413"/>
      <c r="S400" s="419">
        <v>6100</v>
      </c>
      <c r="T400" s="410"/>
      <c r="U400" s="410"/>
      <c r="V400" s="413"/>
      <c r="W400" s="447"/>
      <c r="X400" s="447"/>
      <c r="Y400" s="447"/>
      <c r="Z400" s="447"/>
      <c r="AA400" s="447"/>
      <c r="AB400" s="447"/>
      <c r="AC400" s="447"/>
      <c r="AD400" s="447"/>
      <c r="AE400" s="447"/>
      <c r="AF400" s="447"/>
      <c r="AG400" s="447"/>
      <c r="AH400" s="447"/>
      <c r="AI400" s="447"/>
      <c r="AJ400" s="447"/>
      <c r="AK400" s="447"/>
      <c r="AL400" s="448"/>
    </row>
    <row r="401" spans="1:38">
      <c r="A401" s="286" t="s">
        <v>680</v>
      </c>
      <c r="B401" s="293" t="s">
        <v>83</v>
      </c>
      <c r="C401" s="150">
        <v>7</v>
      </c>
      <c r="D401" s="150">
        <v>646</v>
      </c>
      <c r="E401" s="39">
        <f t="shared" ref="E401:E415" si="308">D401/C401</f>
        <v>92.285714285714292</v>
      </c>
      <c r="F401" s="443"/>
      <c r="G401" s="67">
        <f>ROUNDUP(G$400/$D401,0)</f>
        <v>5</v>
      </c>
      <c r="H401" s="69">
        <f>ROUNDUP(G401,0)*$C401</f>
        <v>35</v>
      </c>
      <c r="I401" s="154" t="s">
        <v>17</v>
      </c>
      <c r="J401" s="345" t="str">
        <f>TEXT(D401/$G$400,"0,00%")</f>
        <v>20,84%</v>
      </c>
      <c r="K401" s="325">
        <f>ROUNDUP(K$400/$D401,0)</f>
        <v>7</v>
      </c>
      <c r="L401" s="69">
        <f>ROUNDUP(K401,0)*$C401</f>
        <v>49</v>
      </c>
      <c r="M401" s="154" t="s">
        <v>84</v>
      </c>
      <c r="N401" s="345" t="str">
        <f>TEXT(D401/$K$400,"0,00%")</f>
        <v>15,76%</v>
      </c>
      <c r="O401" s="68">
        <f>ROUNDUP(O$400/$D401,0)</f>
        <v>8</v>
      </c>
      <c r="P401" s="69">
        <f>ROUNDUP(O401,0)*$C401</f>
        <v>56</v>
      </c>
      <c r="Q401" s="154" t="s">
        <v>80</v>
      </c>
      <c r="R401" s="466" t="str">
        <f>TEXT(D401/$O$400,"0,00%")</f>
        <v>12,92%</v>
      </c>
      <c r="S401" s="67">
        <f>ROUNDUP(S$400/$D401,0)</f>
        <v>10</v>
      </c>
      <c r="T401" s="69">
        <f>ROUNDUP(S401,0)*$C401</f>
        <v>70</v>
      </c>
      <c r="U401" s="154" t="s">
        <v>85</v>
      </c>
      <c r="V401" s="345" t="str">
        <f>TEXT(D401/$S$400,"0,00%")</f>
        <v>10,59%</v>
      </c>
      <c r="W401" s="447"/>
      <c r="X401" s="447"/>
      <c r="Y401" s="447"/>
      <c r="Z401" s="447"/>
      <c r="AA401" s="447"/>
      <c r="AB401" s="447"/>
      <c r="AC401" s="447"/>
      <c r="AD401" s="447"/>
      <c r="AE401" s="447"/>
      <c r="AF401" s="447"/>
      <c r="AG401" s="447"/>
      <c r="AH401" s="447"/>
      <c r="AI401" s="447"/>
      <c r="AJ401" s="447"/>
      <c r="AK401" s="447"/>
      <c r="AL401" s="448"/>
    </row>
    <row r="402" spans="1:38" ht="30">
      <c r="A402" s="24" t="s">
        <v>632</v>
      </c>
      <c r="B402" s="162" t="s">
        <v>257</v>
      </c>
      <c r="C402" s="17">
        <v>6.5</v>
      </c>
      <c r="D402" s="17">
        <v>574</v>
      </c>
      <c r="E402" s="33">
        <f t="shared" si="308"/>
        <v>88.307692307692307</v>
      </c>
      <c r="F402" s="384"/>
      <c r="G402" s="56">
        <f t="shared" ref="G402:G415" si="309">ROUNDUP(G$400/$D402,0)</f>
        <v>6</v>
      </c>
      <c r="H402" s="58">
        <f t="shared" ref="H402:H415" si="310">ROUNDUP(G402,0)*$C402</f>
        <v>39</v>
      </c>
      <c r="I402" s="17" t="s">
        <v>261</v>
      </c>
      <c r="J402" s="345" t="str">
        <f t="shared" ref="J402:J415" si="311">TEXT(D402/$G$400,"0,00%")</f>
        <v>18,52%</v>
      </c>
      <c r="K402" s="77">
        <f t="shared" ref="K402:K415" si="312">ROUNDUP(K$400/$D402,0)</f>
        <v>8</v>
      </c>
      <c r="L402" s="58">
        <f t="shared" ref="L402:L415" si="313">ROUNDUP(K402,0)*$C402</f>
        <v>52</v>
      </c>
      <c r="M402" s="17" t="s">
        <v>330</v>
      </c>
      <c r="N402" s="345" t="str">
        <f t="shared" ref="N402:N415" si="314">TEXT(D402/$K$400,"0,00%")</f>
        <v>14,00%</v>
      </c>
      <c r="O402" s="59">
        <f t="shared" ref="O402:O415" si="315">ROUNDUP(O$400/$D402,0)</f>
        <v>9</v>
      </c>
      <c r="P402" s="58">
        <f t="shared" ref="P402:P415" si="316">ROUNDUP(O402,0)*$C402</f>
        <v>58.5</v>
      </c>
      <c r="Q402" s="17" t="s">
        <v>702</v>
      </c>
      <c r="R402" s="466" t="str">
        <f t="shared" ref="R402:R415" si="317">TEXT(D402/$O$400,"0,00%")</f>
        <v>11,48%</v>
      </c>
      <c r="S402" s="56">
        <f t="shared" ref="S402:S415" si="318">ROUNDUP(S$400/$D402,0)</f>
        <v>11</v>
      </c>
      <c r="T402" s="58">
        <f t="shared" ref="T402:T415" si="319">ROUNDUP(S402,0)*$C402</f>
        <v>71.5</v>
      </c>
      <c r="U402" s="17" t="s">
        <v>708</v>
      </c>
      <c r="V402" s="474" t="str">
        <f t="shared" ref="V402:V415" si="320">TEXT(D402/$S$400,"0,00%")</f>
        <v>9,41%</v>
      </c>
      <c r="W402" s="447"/>
      <c r="X402" s="447"/>
      <c r="Y402" s="447"/>
      <c r="Z402" s="447"/>
      <c r="AA402" s="447"/>
      <c r="AB402" s="447"/>
      <c r="AC402" s="447"/>
      <c r="AD402" s="447"/>
      <c r="AE402" s="447"/>
      <c r="AF402" s="447"/>
      <c r="AG402" s="447"/>
      <c r="AH402" s="447"/>
      <c r="AI402" s="447"/>
      <c r="AJ402" s="447"/>
      <c r="AK402" s="447"/>
      <c r="AL402" s="448"/>
    </row>
    <row r="403" spans="1:38" s="503" customFormat="1">
      <c r="A403" s="197" t="s">
        <v>633</v>
      </c>
      <c r="B403" s="198" t="s">
        <v>14</v>
      </c>
      <c r="C403" s="199">
        <v>5</v>
      </c>
      <c r="D403" s="198">
        <v>1724</v>
      </c>
      <c r="E403" s="200">
        <f t="shared" si="308"/>
        <v>344.8</v>
      </c>
      <c r="F403" s="307">
        <f>D403/24</f>
        <v>71.833333333333329</v>
      </c>
      <c r="G403" s="207">
        <f t="shared" si="309"/>
        <v>2</v>
      </c>
      <c r="H403" s="203">
        <f>24*G403</f>
        <v>48</v>
      </c>
      <c r="I403" s="308" t="s">
        <v>74</v>
      </c>
      <c r="J403" s="351" t="str">
        <f t="shared" si="311"/>
        <v>55,61%</v>
      </c>
      <c r="K403" s="202">
        <f t="shared" si="312"/>
        <v>3</v>
      </c>
      <c r="L403" s="203">
        <f>K403*24</f>
        <v>72</v>
      </c>
      <c r="M403" s="308" t="s">
        <v>125</v>
      </c>
      <c r="N403" s="351" t="str">
        <f t="shared" si="314"/>
        <v>42,05%</v>
      </c>
      <c r="O403" s="205">
        <f t="shared" si="315"/>
        <v>3</v>
      </c>
      <c r="P403" s="203">
        <f>O403*24</f>
        <v>72</v>
      </c>
      <c r="Q403" s="308" t="s">
        <v>125</v>
      </c>
      <c r="R403" s="514" t="str">
        <f t="shared" si="317"/>
        <v>34,48%</v>
      </c>
      <c r="S403" s="207">
        <f t="shared" si="318"/>
        <v>4</v>
      </c>
      <c r="T403" s="203">
        <f>S403*24</f>
        <v>96</v>
      </c>
      <c r="U403" s="308" t="s">
        <v>143</v>
      </c>
      <c r="V403" s="517" t="str">
        <f t="shared" si="320"/>
        <v>28,26%</v>
      </c>
      <c r="W403" s="447"/>
      <c r="X403" s="447"/>
      <c r="Y403" s="447"/>
      <c r="Z403" s="447"/>
      <c r="AA403" s="447"/>
      <c r="AB403" s="447"/>
      <c r="AC403" s="447"/>
      <c r="AD403" s="447"/>
      <c r="AE403" s="447"/>
      <c r="AF403" s="447"/>
      <c r="AG403" s="447"/>
      <c r="AH403" s="447"/>
      <c r="AI403" s="447"/>
      <c r="AJ403" s="447"/>
      <c r="AK403" s="447"/>
      <c r="AL403" s="448"/>
    </row>
    <row r="404" spans="1:38">
      <c r="A404" s="24" t="s">
        <v>634</v>
      </c>
      <c r="B404" s="162" t="s">
        <v>132</v>
      </c>
      <c r="C404" s="17">
        <f>2+(20/60)</f>
        <v>2.3333333333333335</v>
      </c>
      <c r="D404" s="17">
        <v>215</v>
      </c>
      <c r="E404" s="33">
        <f t="shared" si="308"/>
        <v>92.142857142857139</v>
      </c>
      <c r="F404" s="384"/>
      <c r="G404" s="56">
        <f t="shared" si="309"/>
        <v>15</v>
      </c>
      <c r="H404" s="58">
        <f t="shared" si="310"/>
        <v>35</v>
      </c>
      <c r="I404" s="17" t="s">
        <v>17</v>
      </c>
      <c r="J404" s="345" t="str">
        <f t="shared" si="311"/>
        <v>6,94%</v>
      </c>
      <c r="K404" s="77">
        <f t="shared" si="312"/>
        <v>20</v>
      </c>
      <c r="L404" s="58">
        <f t="shared" si="313"/>
        <v>46.666666666666671</v>
      </c>
      <c r="M404" s="17" t="s">
        <v>56</v>
      </c>
      <c r="N404" s="345" t="str">
        <f t="shared" si="314"/>
        <v>5,24%</v>
      </c>
      <c r="O404" s="59">
        <f t="shared" si="315"/>
        <v>24</v>
      </c>
      <c r="P404" s="58">
        <f t="shared" si="316"/>
        <v>56</v>
      </c>
      <c r="Q404" s="17" t="s">
        <v>80</v>
      </c>
      <c r="R404" s="466" t="str">
        <f t="shared" si="317"/>
        <v>4,30%</v>
      </c>
      <c r="S404" s="56">
        <f t="shared" si="318"/>
        <v>29</v>
      </c>
      <c r="T404" s="58">
        <f t="shared" si="319"/>
        <v>67.666666666666671</v>
      </c>
      <c r="U404" s="17" t="s">
        <v>709</v>
      </c>
      <c r="V404" s="474" t="str">
        <f t="shared" si="320"/>
        <v>3,52%</v>
      </c>
      <c r="W404" s="447"/>
      <c r="X404" s="447"/>
      <c r="Y404" s="447"/>
      <c r="Z404" s="447"/>
      <c r="AA404" s="447"/>
      <c r="AB404" s="447"/>
      <c r="AC404" s="447"/>
      <c r="AD404" s="447"/>
      <c r="AE404" s="447"/>
      <c r="AF404" s="447"/>
      <c r="AG404" s="447"/>
      <c r="AH404" s="447"/>
      <c r="AI404" s="447"/>
      <c r="AJ404" s="447"/>
      <c r="AK404" s="447"/>
      <c r="AL404" s="448"/>
    </row>
    <row r="405" spans="1:38">
      <c r="A405" s="24" t="s">
        <v>744</v>
      </c>
      <c r="B405" s="162" t="s">
        <v>83</v>
      </c>
      <c r="C405" s="17">
        <v>7</v>
      </c>
      <c r="D405" s="17">
        <v>610</v>
      </c>
      <c r="E405" s="33">
        <f t="shared" si="308"/>
        <v>87.142857142857139</v>
      </c>
      <c r="F405" s="384"/>
      <c r="G405" s="56">
        <f t="shared" si="309"/>
        <v>6</v>
      </c>
      <c r="H405" s="58">
        <f t="shared" si="310"/>
        <v>42</v>
      </c>
      <c r="I405" s="17" t="s">
        <v>226</v>
      </c>
      <c r="J405" s="345" t="str">
        <f t="shared" si="311"/>
        <v>19,68%</v>
      </c>
      <c r="K405" s="77">
        <f t="shared" si="312"/>
        <v>7</v>
      </c>
      <c r="L405" s="58">
        <f t="shared" si="313"/>
        <v>49</v>
      </c>
      <c r="M405" s="17" t="s">
        <v>84</v>
      </c>
      <c r="N405" s="345" t="str">
        <f t="shared" si="314"/>
        <v>14,88%</v>
      </c>
      <c r="O405" s="59">
        <f t="shared" si="315"/>
        <v>9</v>
      </c>
      <c r="P405" s="58">
        <f t="shared" si="316"/>
        <v>63</v>
      </c>
      <c r="Q405" s="17" t="s">
        <v>50</v>
      </c>
      <c r="R405" s="466" t="str">
        <f t="shared" si="317"/>
        <v>12,20%</v>
      </c>
      <c r="S405" s="56">
        <f t="shared" si="318"/>
        <v>10</v>
      </c>
      <c r="T405" s="58">
        <f t="shared" si="319"/>
        <v>70</v>
      </c>
      <c r="U405" s="17" t="s">
        <v>85</v>
      </c>
      <c r="V405" s="474" t="str">
        <f t="shared" si="320"/>
        <v>10,00%</v>
      </c>
      <c r="W405" s="447"/>
      <c r="X405" s="447"/>
      <c r="Y405" s="447"/>
      <c r="Z405" s="447"/>
      <c r="AA405" s="447"/>
      <c r="AB405" s="447"/>
      <c r="AC405" s="447"/>
      <c r="AD405" s="447"/>
      <c r="AE405" s="447"/>
      <c r="AF405" s="447"/>
      <c r="AG405" s="447"/>
      <c r="AH405" s="447"/>
      <c r="AI405" s="447"/>
      <c r="AJ405" s="447"/>
      <c r="AK405" s="447"/>
      <c r="AL405" s="448"/>
    </row>
    <row r="406" spans="1:38">
      <c r="A406" s="209" t="s">
        <v>635</v>
      </c>
      <c r="B406" s="17"/>
      <c r="C406" s="17"/>
      <c r="D406" s="17"/>
      <c r="E406" s="33"/>
      <c r="F406" s="384"/>
      <c r="G406" s="56"/>
      <c r="H406" s="58"/>
      <c r="I406" s="17"/>
      <c r="J406" s="345"/>
      <c r="K406" s="77"/>
      <c r="L406" s="58"/>
      <c r="M406" s="17"/>
      <c r="N406" s="345"/>
      <c r="O406" s="59"/>
      <c r="P406" s="58"/>
      <c r="Q406" s="17"/>
      <c r="R406" s="466"/>
      <c r="S406" s="56"/>
      <c r="T406" s="58"/>
      <c r="U406" s="17"/>
      <c r="V406" s="474"/>
      <c r="W406" s="447"/>
      <c r="X406" s="447"/>
      <c r="Y406" s="447"/>
      <c r="Z406" s="447"/>
      <c r="AA406" s="447"/>
      <c r="AB406" s="447"/>
      <c r="AC406" s="447"/>
      <c r="AD406" s="447"/>
      <c r="AE406" s="447"/>
      <c r="AF406" s="447"/>
      <c r="AG406" s="447"/>
      <c r="AH406" s="447"/>
      <c r="AI406" s="447"/>
      <c r="AJ406" s="447"/>
      <c r="AK406" s="447"/>
      <c r="AL406" s="448"/>
    </row>
    <row r="407" spans="1:38" s="503" customFormat="1">
      <c r="A407" s="266" t="s">
        <v>745</v>
      </c>
      <c r="B407" s="309" t="s">
        <v>221</v>
      </c>
      <c r="C407" s="175">
        <v>1</v>
      </c>
      <c r="D407" s="175">
        <v>71</v>
      </c>
      <c r="E407" s="176">
        <f t="shared" si="308"/>
        <v>71</v>
      </c>
      <c r="F407" s="384"/>
      <c r="G407" s="178">
        <f t="shared" si="309"/>
        <v>44</v>
      </c>
      <c r="H407" s="179">
        <f t="shared" si="310"/>
        <v>44</v>
      </c>
      <c r="I407" s="175" t="s">
        <v>290</v>
      </c>
      <c r="J407" s="349" t="str">
        <f t="shared" si="311"/>
        <v>2,29%</v>
      </c>
      <c r="K407" s="311">
        <f t="shared" si="312"/>
        <v>58</v>
      </c>
      <c r="L407" s="179">
        <f t="shared" si="313"/>
        <v>58</v>
      </c>
      <c r="M407" s="175" t="s">
        <v>395</v>
      </c>
      <c r="N407" s="349" t="str">
        <f t="shared" si="314"/>
        <v>1,73%</v>
      </c>
      <c r="O407" s="180">
        <f t="shared" si="315"/>
        <v>71</v>
      </c>
      <c r="P407" s="179">
        <f t="shared" si="316"/>
        <v>71</v>
      </c>
      <c r="Q407" s="175" t="s">
        <v>396</v>
      </c>
      <c r="R407" s="478" t="str">
        <f t="shared" si="317"/>
        <v>1,42%</v>
      </c>
      <c r="S407" s="178">
        <f t="shared" si="318"/>
        <v>86</v>
      </c>
      <c r="T407" s="179">
        <f t="shared" si="319"/>
        <v>86</v>
      </c>
      <c r="U407" s="175" t="s">
        <v>397</v>
      </c>
      <c r="V407" s="484" t="str">
        <f t="shared" si="320"/>
        <v>1,16%</v>
      </c>
      <c r="W407" s="447"/>
      <c r="X407" s="447"/>
      <c r="Y407" s="447"/>
      <c r="Z407" s="447"/>
      <c r="AA407" s="447"/>
      <c r="AB407" s="447"/>
      <c r="AC407" s="447"/>
      <c r="AD407" s="447"/>
      <c r="AE407" s="447"/>
      <c r="AF407" s="447"/>
      <c r="AG407" s="447"/>
      <c r="AH407" s="447"/>
      <c r="AI407" s="447"/>
      <c r="AJ407" s="447"/>
      <c r="AK407" s="447"/>
      <c r="AL407" s="448"/>
    </row>
    <row r="408" spans="1:38" s="152" customFormat="1">
      <c r="A408" s="276" t="s">
        <v>746</v>
      </c>
      <c r="B408" s="310" t="s">
        <v>170</v>
      </c>
      <c r="C408" s="233">
        <v>2</v>
      </c>
      <c r="D408" s="233">
        <v>143</v>
      </c>
      <c r="E408" s="170">
        <f t="shared" si="308"/>
        <v>71.5</v>
      </c>
      <c r="F408" s="384"/>
      <c r="G408" s="171">
        <f t="shared" si="309"/>
        <v>22</v>
      </c>
      <c r="H408" s="172">
        <f t="shared" si="310"/>
        <v>44</v>
      </c>
      <c r="I408" s="233" t="s">
        <v>290</v>
      </c>
      <c r="J408" s="348" t="str">
        <f t="shared" si="311"/>
        <v>4,61%</v>
      </c>
      <c r="K408" s="190">
        <f t="shared" si="312"/>
        <v>29</v>
      </c>
      <c r="L408" s="172">
        <f t="shared" si="313"/>
        <v>58</v>
      </c>
      <c r="M408" s="233" t="s">
        <v>395</v>
      </c>
      <c r="N408" s="348" t="str">
        <f t="shared" si="314"/>
        <v>3,49%</v>
      </c>
      <c r="O408" s="173">
        <f t="shared" si="315"/>
        <v>35</v>
      </c>
      <c r="P408" s="172">
        <f t="shared" si="316"/>
        <v>70</v>
      </c>
      <c r="Q408" s="233" t="s">
        <v>85</v>
      </c>
      <c r="R408" s="477" t="str">
        <f t="shared" si="317"/>
        <v>2,86%</v>
      </c>
      <c r="S408" s="171">
        <f t="shared" si="318"/>
        <v>43</v>
      </c>
      <c r="T408" s="172">
        <f t="shared" si="319"/>
        <v>86</v>
      </c>
      <c r="U408" s="233" t="s">
        <v>397</v>
      </c>
      <c r="V408" s="483" t="str">
        <f t="shared" si="320"/>
        <v>2,34%</v>
      </c>
      <c r="W408" s="447"/>
      <c r="X408" s="447"/>
      <c r="Y408" s="447"/>
      <c r="Z408" s="447"/>
      <c r="AA408" s="447"/>
      <c r="AB408" s="447"/>
      <c r="AC408" s="447"/>
      <c r="AD408" s="447"/>
      <c r="AE408" s="447"/>
      <c r="AF408" s="447"/>
      <c r="AG408" s="447"/>
      <c r="AH408" s="447"/>
      <c r="AI408" s="447"/>
      <c r="AJ408" s="447"/>
      <c r="AK408" s="447"/>
      <c r="AL408" s="448"/>
    </row>
    <row r="409" spans="1:38" s="152" customFormat="1">
      <c r="A409" s="276" t="s">
        <v>747</v>
      </c>
      <c r="B409" s="310" t="s">
        <v>79</v>
      </c>
      <c r="C409" s="233">
        <v>4</v>
      </c>
      <c r="D409" s="233">
        <v>287</v>
      </c>
      <c r="E409" s="170">
        <f t="shared" si="308"/>
        <v>71.75</v>
      </c>
      <c r="F409" s="384"/>
      <c r="G409" s="171">
        <f t="shared" si="309"/>
        <v>11</v>
      </c>
      <c r="H409" s="172">
        <f t="shared" si="310"/>
        <v>44</v>
      </c>
      <c r="I409" s="233" t="s">
        <v>290</v>
      </c>
      <c r="J409" s="348" t="str">
        <f t="shared" si="311"/>
        <v>9,26%</v>
      </c>
      <c r="K409" s="190">
        <f t="shared" si="312"/>
        <v>15</v>
      </c>
      <c r="L409" s="172">
        <f t="shared" si="313"/>
        <v>60</v>
      </c>
      <c r="M409" s="233" t="s">
        <v>45</v>
      </c>
      <c r="N409" s="348" t="str">
        <f t="shared" si="314"/>
        <v>7,00%</v>
      </c>
      <c r="O409" s="173">
        <f t="shared" si="315"/>
        <v>18</v>
      </c>
      <c r="P409" s="172">
        <f t="shared" si="316"/>
        <v>72</v>
      </c>
      <c r="Q409" s="233" t="s">
        <v>125</v>
      </c>
      <c r="R409" s="477" t="str">
        <f t="shared" si="317"/>
        <v>5,74%</v>
      </c>
      <c r="S409" s="171">
        <f t="shared" si="318"/>
        <v>22</v>
      </c>
      <c r="T409" s="172">
        <f t="shared" si="319"/>
        <v>88</v>
      </c>
      <c r="U409" s="233" t="s">
        <v>399</v>
      </c>
      <c r="V409" s="483" t="str">
        <f t="shared" si="320"/>
        <v>4,70%</v>
      </c>
      <c r="W409" s="447"/>
      <c r="X409" s="447"/>
      <c r="Y409" s="447"/>
      <c r="Z409" s="447"/>
      <c r="AA409" s="447"/>
      <c r="AB409" s="447"/>
      <c r="AC409" s="447"/>
      <c r="AD409" s="447"/>
      <c r="AE409" s="447"/>
      <c r="AF409" s="447"/>
      <c r="AG409" s="447"/>
      <c r="AH409" s="447"/>
      <c r="AI409" s="447"/>
      <c r="AJ409" s="447"/>
      <c r="AK409" s="447"/>
      <c r="AL409" s="448"/>
    </row>
    <row r="410" spans="1:38" s="503" customFormat="1">
      <c r="A410" s="266" t="s">
        <v>748</v>
      </c>
      <c r="B410" s="309" t="s">
        <v>151</v>
      </c>
      <c r="C410" s="175">
        <v>6</v>
      </c>
      <c r="D410" s="175">
        <v>431</v>
      </c>
      <c r="E410" s="177">
        <f t="shared" si="308"/>
        <v>71.833333333333329</v>
      </c>
      <c r="F410" s="384"/>
      <c r="G410" s="178">
        <f t="shared" si="309"/>
        <v>8</v>
      </c>
      <c r="H410" s="179">
        <f t="shared" si="310"/>
        <v>48</v>
      </c>
      <c r="I410" s="312" t="s">
        <v>74</v>
      </c>
      <c r="J410" s="349" t="str">
        <f t="shared" si="311"/>
        <v>13,90%</v>
      </c>
      <c r="K410" s="311">
        <f t="shared" si="312"/>
        <v>10</v>
      </c>
      <c r="L410" s="179">
        <f t="shared" si="313"/>
        <v>60</v>
      </c>
      <c r="M410" s="175" t="s">
        <v>45</v>
      </c>
      <c r="N410" s="349" t="str">
        <f t="shared" si="314"/>
        <v>10,51%</v>
      </c>
      <c r="O410" s="180">
        <f t="shared" si="315"/>
        <v>12</v>
      </c>
      <c r="P410" s="179">
        <f t="shared" si="316"/>
        <v>72</v>
      </c>
      <c r="Q410" s="312" t="s">
        <v>125</v>
      </c>
      <c r="R410" s="478" t="str">
        <f t="shared" si="317"/>
        <v>8,62%</v>
      </c>
      <c r="S410" s="178">
        <f t="shared" si="318"/>
        <v>15</v>
      </c>
      <c r="T410" s="179">
        <f t="shared" si="319"/>
        <v>90</v>
      </c>
      <c r="U410" s="175" t="s">
        <v>128</v>
      </c>
      <c r="V410" s="484" t="str">
        <f t="shared" si="320"/>
        <v>7,07%</v>
      </c>
      <c r="W410" s="447"/>
      <c r="X410" s="447"/>
      <c r="Y410" s="447"/>
      <c r="Z410" s="447"/>
      <c r="AA410" s="447"/>
      <c r="AB410" s="447"/>
      <c r="AC410" s="447"/>
      <c r="AD410" s="447"/>
      <c r="AE410" s="447"/>
      <c r="AF410" s="447"/>
      <c r="AG410" s="447"/>
      <c r="AH410" s="447"/>
      <c r="AI410" s="447"/>
      <c r="AJ410" s="447"/>
      <c r="AK410" s="447"/>
      <c r="AL410" s="448"/>
    </row>
    <row r="411" spans="1:38" s="503" customFormat="1">
      <c r="A411" s="266" t="s">
        <v>749</v>
      </c>
      <c r="B411" s="309" t="s">
        <v>73</v>
      </c>
      <c r="C411" s="175">
        <v>8</v>
      </c>
      <c r="D411" s="175">
        <v>574</v>
      </c>
      <c r="E411" s="177">
        <f t="shared" si="308"/>
        <v>71.75</v>
      </c>
      <c r="F411" s="384"/>
      <c r="G411" s="178">
        <f t="shared" si="309"/>
        <v>6</v>
      </c>
      <c r="H411" s="179">
        <f t="shared" si="310"/>
        <v>48</v>
      </c>
      <c r="I411" s="312" t="s">
        <v>74</v>
      </c>
      <c r="J411" s="349" t="str">
        <f t="shared" si="311"/>
        <v>18,52%</v>
      </c>
      <c r="K411" s="311">
        <f t="shared" si="312"/>
        <v>8</v>
      </c>
      <c r="L411" s="179">
        <f t="shared" si="313"/>
        <v>64</v>
      </c>
      <c r="M411" s="175" t="s">
        <v>462</v>
      </c>
      <c r="N411" s="349" t="str">
        <f t="shared" si="314"/>
        <v>14,00%</v>
      </c>
      <c r="O411" s="180">
        <f t="shared" si="315"/>
        <v>9</v>
      </c>
      <c r="P411" s="179">
        <f t="shared" si="316"/>
        <v>72</v>
      </c>
      <c r="Q411" s="312" t="s">
        <v>125</v>
      </c>
      <c r="R411" s="478" t="str">
        <f t="shared" si="317"/>
        <v>11,48%</v>
      </c>
      <c r="S411" s="178">
        <f t="shared" si="318"/>
        <v>11</v>
      </c>
      <c r="T411" s="179">
        <f t="shared" si="319"/>
        <v>88</v>
      </c>
      <c r="U411" s="175" t="s">
        <v>399</v>
      </c>
      <c r="V411" s="484" t="str">
        <f t="shared" si="320"/>
        <v>9,41%</v>
      </c>
      <c r="W411" s="447"/>
      <c r="X411" s="447"/>
      <c r="Y411" s="447"/>
      <c r="Z411" s="447"/>
      <c r="AA411" s="447"/>
      <c r="AB411" s="447"/>
      <c r="AC411" s="447"/>
      <c r="AD411" s="447"/>
      <c r="AE411" s="447"/>
      <c r="AF411" s="447"/>
      <c r="AG411" s="447"/>
      <c r="AH411" s="447"/>
      <c r="AI411" s="447"/>
      <c r="AJ411" s="447"/>
      <c r="AK411" s="447"/>
      <c r="AL411" s="448"/>
    </row>
    <row r="412" spans="1:38" s="503" customFormat="1">
      <c r="A412" s="266" t="s">
        <v>750</v>
      </c>
      <c r="B412" s="309" t="s">
        <v>228</v>
      </c>
      <c r="C412" s="175">
        <v>12</v>
      </c>
      <c r="D412" s="175">
        <v>862</v>
      </c>
      <c r="E412" s="177">
        <f t="shared" si="308"/>
        <v>71.833333333333329</v>
      </c>
      <c r="F412" s="384"/>
      <c r="G412" s="178">
        <f t="shared" si="309"/>
        <v>4</v>
      </c>
      <c r="H412" s="179">
        <f t="shared" si="310"/>
        <v>48</v>
      </c>
      <c r="I412" s="312" t="s">
        <v>74</v>
      </c>
      <c r="J412" s="349" t="str">
        <f t="shared" si="311"/>
        <v>27,81%</v>
      </c>
      <c r="K412" s="311">
        <f t="shared" si="312"/>
        <v>5</v>
      </c>
      <c r="L412" s="179">
        <f t="shared" si="313"/>
        <v>60</v>
      </c>
      <c r="M412" s="175" t="s">
        <v>45</v>
      </c>
      <c r="N412" s="349" t="str">
        <f t="shared" si="314"/>
        <v>21,02%</v>
      </c>
      <c r="O412" s="180">
        <f t="shared" si="315"/>
        <v>6</v>
      </c>
      <c r="P412" s="179">
        <f t="shared" si="316"/>
        <v>72</v>
      </c>
      <c r="Q412" s="312" t="s">
        <v>125</v>
      </c>
      <c r="R412" s="478" t="str">
        <f t="shared" si="317"/>
        <v>17,24%</v>
      </c>
      <c r="S412" s="178">
        <f t="shared" si="318"/>
        <v>8</v>
      </c>
      <c r="T412" s="179">
        <f t="shared" si="319"/>
        <v>96</v>
      </c>
      <c r="U412" s="312" t="s">
        <v>143</v>
      </c>
      <c r="V412" s="484" t="str">
        <f t="shared" si="320"/>
        <v>14,13%</v>
      </c>
      <c r="W412" s="447"/>
      <c r="X412" s="447"/>
      <c r="Y412" s="447"/>
      <c r="Z412" s="447"/>
      <c r="AA412" s="447"/>
      <c r="AB412" s="447"/>
      <c r="AC412" s="447"/>
      <c r="AD412" s="447"/>
      <c r="AE412" s="447"/>
      <c r="AF412" s="447"/>
      <c r="AG412" s="447"/>
      <c r="AH412" s="447"/>
      <c r="AI412" s="447"/>
      <c r="AJ412" s="447"/>
      <c r="AK412" s="447"/>
      <c r="AL412" s="448"/>
    </row>
    <row r="413" spans="1:38">
      <c r="A413" s="24" t="s">
        <v>667</v>
      </c>
      <c r="B413" s="162" t="s">
        <v>132</v>
      </c>
      <c r="C413" s="17">
        <f>2+(20/60)</f>
        <v>2.3333333333333335</v>
      </c>
      <c r="D413" s="17">
        <v>215</v>
      </c>
      <c r="E413" s="33">
        <f t="shared" si="308"/>
        <v>92.142857142857139</v>
      </c>
      <c r="F413" s="384"/>
      <c r="G413" s="56">
        <f t="shared" si="309"/>
        <v>15</v>
      </c>
      <c r="H413" s="58">
        <f t="shared" si="310"/>
        <v>35</v>
      </c>
      <c r="I413" s="17" t="s">
        <v>17</v>
      </c>
      <c r="J413" s="345" t="str">
        <f t="shared" si="311"/>
        <v>6,94%</v>
      </c>
      <c r="K413" s="77">
        <f t="shared" si="312"/>
        <v>20</v>
      </c>
      <c r="L413" s="58">
        <f t="shared" si="313"/>
        <v>46.666666666666671</v>
      </c>
      <c r="M413" s="17" t="s">
        <v>56</v>
      </c>
      <c r="N413" s="345" t="str">
        <f t="shared" si="314"/>
        <v>5,24%</v>
      </c>
      <c r="O413" s="59">
        <f t="shared" si="315"/>
        <v>24</v>
      </c>
      <c r="P413" s="58">
        <f t="shared" si="316"/>
        <v>56</v>
      </c>
      <c r="Q413" s="17" t="s">
        <v>80</v>
      </c>
      <c r="R413" s="466" t="str">
        <f t="shared" si="317"/>
        <v>4,30%</v>
      </c>
      <c r="S413" s="56">
        <f t="shared" si="318"/>
        <v>29</v>
      </c>
      <c r="T413" s="58">
        <f t="shared" si="319"/>
        <v>67.666666666666671</v>
      </c>
      <c r="U413" s="17" t="s">
        <v>709</v>
      </c>
      <c r="V413" s="474" t="str">
        <f t="shared" si="320"/>
        <v>3,52%</v>
      </c>
      <c r="W413" s="447"/>
      <c r="X413" s="447"/>
      <c r="Y413" s="447"/>
      <c r="Z413" s="447"/>
      <c r="AA413" s="447"/>
      <c r="AB413" s="447"/>
      <c r="AC413" s="447"/>
      <c r="AD413" s="447"/>
      <c r="AE413" s="447"/>
      <c r="AF413" s="447"/>
      <c r="AG413" s="447"/>
      <c r="AH413" s="447"/>
      <c r="AI413" s="447"/>
      <c r="AJ413" s="447"/>
      <c r="AK413" s="447"/>
      <c r="AL413" s="448"/>
    </row>
    <row r="414" spans="1:38">
      <c r="A414" s="24" t="s">
        <v>668</v>
      </c>
      <c r="B414" s="162" t="s">
        <v>132</v>
      </c>
      <c r="C414" s="17">
        <f>2+(20/60)</f>
        <v>2.3333333333333335</v>
      </c>
      <c r="D414" s="17">
        <v>215</v>
      </c>
      <c r="E414" s="33">
        <f t="shared" si="308"/>
        <v>92.142857142857139</v>
      </c>
      <c r="F414" s="384"/>
      <c r="G414" s="56">
        <f t="shared" si="309"/>
        <v>15</v>
      </c>
      <c r="H414" s="58">
        <f t="shared" si="310"/>
        <v>35</v>
      </c>
      <c r="I414" s="17" t="s">
        <v>17</v>
      </c>
      <c r="J414" s="345" t="str">
        <f t="shared" si="311"/>
        <v>6,94%</v>
      </c>
      <c r="K414" s="77">
        <f t="shared" si="312"/>
        <v>20</v>
      </c>
      <c r="L414" s="58">
        <f t="shared" si="313"/>
        <v>46.666666666666671</v>
      </c>
      <c r="M414" s="17" t="s">
        <v>56</v>
      </c>
      <c r="N414" s="345" t="str">
        <f t="shared" si="314"/>
        <v>5,24%</v>
      </c>
      <c r="O414" s="59">
        <f t="shared" si="315"/>
        <v>24</v>
      </c>
      <c r="P414" s="58">
        <f t="shared" si="316"/>
        <v>56</v>
      </c>
      <c r="Q414" s="17" t="s">
        <v>80</v>
      </c>
      <c r="R414" s="466" t="str">
        <f t="shared" si="317"/>
        <v>4,30%</v>
      </c>
      <c r="S414" s="56">
        <f t="shared" si="318"/>
        <v>29</v>
      </c>
      <c r="T414" s="58">
        <f t="shared" si="319"/>
        <v>67.666666666666671</v>
      </c>
      <c r="U414" s="17" t="s">
        <v>709</v>
      </c>
      <c r="V414" s="474" t="str">
        <f t="shared" si="320"/>
        <v>3,52%</v>
      </c>
      <c r="W414" s="447"/>
      <c r="X414" s="447"/>
      <c r="Y414" s="447"/>
      <c r="Z414" s="447"/>
      <c r="AA414" s="447"/>
      <c r="AB414" s="447"/>
      <c r="AC414" s="447"/>
      <c r="AD414" s="447"/>
      <c r="AE414" s="447"/>
      <c r="AF414" s="447"/>
      <c r="AG414" s="447"/>
      <c r="AH414" s="447"/>
      <c r="AI414" s="447"/>
      <c r="AJ414" s="447"/>
      <c r="AK414" s="447"/>
      <c r="AL414" s="448"/>
    </row>
    <row r="415" spans="1:38" ht="30.75" thickBot="1">
      <c r="A415" s="289" t="s">
        <v>684</v>
      </c>
      <c r="B415" s="292" t="s">
        <v>25</v>
      </c>
      <c r="C415" s="79">
        <f>3+(10/60)</f>
        <v>3.1666666666666665</v>
      </c>
      <c r="D415" s="79">
        <v>287</v>
      </c>
      <c r="E415" s="40">
        <f t="shared" si="308"/>
        <v>90.631578947368425</v>
      </c>
      <c r="F415" s="444"/>
      <c r="G415" s="66">
        <f t="shared" si="309"/>
        <v>11</v>
      </c>
      <c r="H415" s="62">
        <f t="shared" si="310"/>
        <v>34.833333333333329</v>
      </c>
      <c r="I415" s="12" t="s">
        <v>690</v>
      </c>
      <c r="J415" s="345" t="str">
        <f t="shared" si="311"/>
        <v>9,26%</v>
      </c>
      <c r="K415" s="78">
        <f t="shared" si="312"/>
        <v>15</v>
      </c>
      <c r="L415" s="62">
        <f t="shared" si="313"/>
        <v>47.5</v>
      </c>
      <c r="M415" s="12" t="s">
        <v>365</v>
      </c>
      <c r="N415" s="551" t="str">
        <f t="shared" si="314"/>
        <v>7,00%</v>
      </c>
      <c r="O415" s="63">
        <f t="shared" si="315"/>
        <v>18</v>
      </c>
      <c r="P415" s="62">
        <f t="shared" si="316"/>
        <v>57</v>
      </c>
      <c r="Q415" s="12" t="s">
        <v>371</v>
      </c>
      <c r="R415" s="550" t="str">
        <f t="shared" si="317"/>
        <v>5,74%</v>
      </c>
      <c r="S415" s="66">
        <f t="shared" si="318"/>
        <v>22</v>
      </c>
      <c r="T415" s="62">
        <f t="shared" si="319"/>
        <v>69.666666666666657</v>
      </c>
      <c r="U415" s="12" t="s">
        <v>709</v>
      </c>
      <c r="V415" s="486" t="str">
        <f t="shared" si="320"/>
        <v>4,70%</v>
      </c>
      <c r="W415" s="449"/>
      <c r="X415" s="449"/>
      <c r="Y415" s="449"/>
      <c r="Z415" s="449"/>
      <c r="AA415" s="449"/>
      <c r="AB415" s="449"/>
      <c r="AC415" s="449"/>
      <c r="AD415" s="449"/>
      <c r="AE415" s="449"/>
      <c r="AF415" s="449"/>
      <c r="AG415" s="449"/>
      <c r="AH415" s="449"/>
      <c r="AI415" s="449"/>
      <c r="AJ415" s="449"/>
      <c r="AK415" s="449"/>
      <c r="AL415" s="450"/>
    </row>
    <row r="416" spans="1:38" ht="15.75" thickBot="1">
      <c r="A416" s="458" t="s">
        <v>129</v>
      </c>
      <c r="B416" s="459"/>
      <c r="C416" s="459"/>
      <c r="D416" s="459"/>
      <c r="E416" s="459"/>
      <c r="F416" s="460"/>
      <c r="G416" s="414">
        <v>6510</v>
      </c>
      <c r="H416" s="415"/>
      <c r="I416" s="415"/>
      <c r="J416" s="418"/>
      <c r="K416" s="414">
        <v>8610</v>
      </c>
      <c r="L416" s="415"/>
      <c r="M416" s="415"/>
      <c r="N416" s="418"/>
      <c r="O416" s="414">
        <v>10500</v>
      </c>
      <c r="P416" s="415"/>
      <c r="Q416" s="415"/>
      <c r="R416" s="418"/>
      <c r="S416" s="414">
        <v>12810</v>
      </c>
      <c r="T416" s="415"/>
      <c r="U416" s="415"/>
      <c r="V416" s="418"/>
      <c r="W416" s="414">
        <v>13330</v>
      </c>
      <c r="X416" s="415"/>
      <c r="Y416" s="415"/>
      <c r="Z416" s="418"/>
      <c r="AA416" s="414">
        <v>17630</v>
      </c>
      <c r="AB416" s="415"/>
      <c r="AC416" s="415"/>
      <c r="AD416" s="418"/>
      <c r="AE416" s="414">
        <v>21500</v>
      </c>
      <c r="AF416" s="415"/>
      <c r="AG416" s="415"/>
      <c r="AH416" s="418"/>
      <c r="AI416" s="461">
        <v>26230</v>
      </c>
      <c r="AJ416" s="453"/>
      <c r="AK416" s="453"/>
      <c r="AL416" s="454"/>
    </row>
    <row r="417" spans="1:38" s="14" customFormat="1">
      <c r="A417" s="298" t="s">
        <v>669</v>
      </c>
      <c r="B417" s="299" t="s">
        <v>47</v>
      </c>
      <c r="C417" s="300">
        <v>9</v>
      </c>
      <c r="D417" s="300">
        <v>646</v>
      </c>
      <c r="E417" s="301">
        <f t="shared" ref="E417:E434" si="321">D417/C417</f>
        <v>71.777777777777771</v>
      </c>
      <c r="F417" s="443"/>
      <c r="G417" s="82">
        <f>ROUNDUP(G$416/$D417,0)</f>
        <v>11</v>
      </c>
      <c r="H417" s="83">
        <f>ROUNDUP(G417,0)*$C417</f>
        <v>99</v>
      </c>
      <c r="I417" s="328" t="s">
        <v>581</v>
      </c>
      <c r="J417" s="343" t="str">
        <f>TEXT(D417/$G$416,"0,00%")</f>
        <v>9,92%</v>
      </c>
      <c r="K417" s="327">
        <f>ROUNDUP(K$416/$D417,0)</f>
        <v>14</v>
      </c>
      <c r="L417" s="83">
        <f>ROUNDUP(K417,0)*$C417</f>
        <v>126</v>
      </c>
      <c r="M417" s="10" t="s">
        <v>155</v>
      </c>
      <c r="N417" s="343" t="str">
        <f>TEXT(D417/$K$416,"0,00%")</f>
        <v>7,50%</v>
      </c>
      <c r="O417" s="84">
        <f>ROUNDUP(O$416/$D417,0)</f>
        <v>17</v>
      </c>
      <c r="P417" s="83">
        <f>ROUNDUP(O417,0)*$C417</f>
        <v>153</v>
      </c>
      <c r="Q417" s="10" t="s">
        <v>582</v>
      </c>
      <c r="R417" s="468" t="str">
        <f>TEXT(D417/$O$416,"0,00%")</f>
        <v>6,15%</v>
      </c>
      <c r="S417" s="82">
        <f>ROUNDUP(S$416/$D417,0)</f>
        <v>20</v>
      </c>
      <c r="T417" s="83">
        <f>ROUNDUP(S417,0)*$C417</f>
        <v>180</v>
      </c>
      <c r="U417" s="10" t="s">
        <v>174</v>
      </c>
      <c r="V417" s="343" t="str">
        <f>TEXT(D417/$S$416,"0,00%")</f>
        <v>5,04%</v>
      </c>
      <c r="W417" s="327">
        <f>ROUNDUP(W$416/$D417,0)</f>
        <v>21</v>
      </c>
      <c r="X417" s="83">
        <f>ROUNDUP(W417,0)*$C417</f>
        <v>189</v>
      </c>
      <c r="Y417" s="10" t="s">
        <v>583</v>
      </c>
      <c r="Z417" s="343" t="str">
        <f>TEXT($D417/$W$416,"0,00%")</f>
        <v>4,85%</v>
      </c>
      <c r="AA417" s="84">
        <f>ROUNDUP(AA$416/$D417,0)</f>
        <v>28</v>
      </c>
      <c r="AB417" s="83">
        <f>ROUNDUP(AA417,0)*$C417</f>
        <v>252</v>
      </c>
      <c r="AC417" s="328" t="s">
        <v>715</v>
      </c>
      <c r="AD417" s="343" t="str">
        <f>TEXT($D417/$AA$416,"0,00%")</f>
        <v>3,66%</v>
      </c>
      <c r="AE417" s="84">
        <f>ROUNDUP(AE$416/$D417,0)</f>
        <v>34</v>
      </c>
      <c r="AF417" s="83">
        <f>ROUNDUP(AE417,0)*$C417</f>
        <v>306</v>
      </c>
      <c r="AG417" s="10" t="s">
        <v>584</v>
      </c>
      <c r="AH417" s="468" t="str">
        <f>TEXT($D417/$AE$416,"0,00%")</f>
        <v>3,00%</v>
      </c>
      <c r="AI417" s="480">
        <f>ROUNDUP(AI$416/$D417,0)</f>
        <v>41</v>
      </c>
      <c r="AJ417" s="302">
        <f>ROUNDUP(AI417,0)*$C417</f>
        <v>369</v>
      </c>
      <c r="AK417" s="300" t="s">
        <v>585</v>
      </c>
      <c r="AL417" s="482" t="str">
        <f>TEXT($D417/$AI$416,"0,00%")</f>
        <v>2,46%</v>
      </c>
    </row>
    <row r="418" spans="1:38" s="92" customFormat="1">
      <c r="A418" s="86" t="s">
        <v>636</v>
      </c>
      <c r="B418" s="146" t="s">
        <v>25</v>
      </c>
      <c r="C418" s="87">
        <f>3+(10/60)</f>
        <v>3.1666666666666665</v>
      </c>
      <c r="D418" s="87">
        <v>287</v>
      </c>
      <c r="E418" s="53">
        <f t="shared" si="321"/>
        <v>90.631578947368425</v>
      </c>
      <c r="F418" s="384"/>
      <c r="G418" s="88">
        <f t="shared" ref="G418:G434" si="322">ROUNDUP(G$416/$D418,0)</f>
        <v>23</v>
      </c>
      <c r="H418" s="89">
        <f t="shared" ref="H418:H433" si="323">ROUNDUP(G418,0)*$C418</f>
        <v>72.833333333333329</v>
      </c>
      <c r="I418" s="87" t="s">
        <v>402</v>
      </c>
      <c r="J418" s="347" t="str">
        <f t="shared" ref="J418:J434" si="324">TEXT(D418/$G$416,"0,00%")</f>
        <v>4,41%</v>
      </c>
      <c r="K418" s="125">
        <f t="shared" ref="K418:K434" si="325">ROUNDUP(K$416/$D418,0)</f>
        <v>30</v>
      </c>
      <c r="L418" s="89">
        <f t="shared" ref="L418:L433" si="326">ROUNDUP(K418,0)*$C418</f>
        <v>95</v>
      </c>
      <c r="M418" s="4" t="s">
        <v>403</v>
      </c>
      <c r="N418" s="347" t="str">
        <f t="shared" ref="N418:N434" si="327">TEXT(D418/$K$416,"0,00%")</f>
        <v>3,33%</v>
      </c>
      <c r="O418" s="90">
        <f t="shared" ref="O418:O434" si="328">ROUNDUP(O$416/$D418,0)</f>
        <v>37</v>
      </c>
      <c r="P418" s="89">
        <f t="shared" ref="P418:P433" si="329">ROUNDUP(O418,0)*$C418</f>
        <v>117.16666666666666</v>
      </c>
      <c r="Q418" s="87" t="s">
        <v>404</v>
      </c>
      <c r="R418" s="467" t="str">
        <f t="shared" ref="R418:R434" si="330">TEXT(D418/$O$416,"0,00%")</f>
        <v>2,73%</v>
      </c>
      <c r="S418" s="88">
        <f t="shared" ref="S418:S434" si="331">ROUNDUP(S$416/$D418,0)</f>
        <v>45</v>
      </c>
      <c r="T418" s="89">
        <f t="shared" ref="T418:T433" si="332">ROUNDUP(S418,0)*$C418</f>
        <v>142.5</v>
      </c>
      <c r="U418" s="87" t="s">
        <v>405</v>
      </c>
      <c r="V418" s="472" t="str">
        <f t="shared" ref="V418:V434" si="333">TEXT(D418/$S$416,"0,00%")</f>
        <v>2,24%</v>
      </c>
      <c r="W418" s="125">
        <f t="shared" ref="W418:W434" si="334">ROUNDUP(W$416/$D418,0)</f>
        <v>47</v>
      </c>
      <c r="X418" s="89">
        <f t="shared" ref="X418:X433" si="335">ROUNDUP(W418,0)*$C418</f>
        <v>148.83333333333331</v>
      </c>
      <c r="Y418" s="87" t="s">
        <v>406</v>
      </c>
      <c r="Z418" s="347" t="str">
        <f t="shared" ref="Z418:Z434" si="336">TEXT(D418/$W$416,"0,00%")</f>
        <v>2,15%</v>
      </c>
      <c r="AA418" s="90">
        <f t="shared" ref="AA418:AA433" si="337">ROUNDUP(AA$416/$D418,0)</f>
        <v>62</v>
      </c>
      <c r="AB418" s="89">
        <f t="shared" ref="AB418:AB433" si="338">ROUNDUP(AA418,0)*$C418</f>
        <v>196.33333333333331</v>
      </c>
      <c r="AC418" s="87" t="s">
        <v>716</v>
      </c>
      <c r="AD418" s="347" t="str">
        <f t="shared" ref="AD418:AD434" si="339">TEXT($D418/$AA$416,"0,00%")</f>
        <v>1,63%</v>
      </c>
      <c r="AE418" s="90">
        <f t="shared" ref="AE418:AE434" si="340">ROUNDUP(AE$416/$D418,0)</f>
        <v>75</v>
      </c>
      <c r="AF418" s="89">
        <f t="shared" ref="AF418:AF433" si="341">ROUNDUP(AE418,0)*$C418</f>
        <v>237.5</v>
      </c>
      <c r="AG418" s="87" t="s">
        <v>408</v>
      </c>
      <c r="AH418" s="467" t="str">
        <f t="shared" ref="AH418:AH433" si="342">TEXT($D418/$AE$416,"0,00%")</f>
        <v>1,33%</v>
      </c>
      <c r="AI418" s="88">
        <f t="shared" ref="AI418:AI434" si="343">ROUNDUP(AI$416/$D418,0)</f>
        <v>92</v>
      </c>
      <c r="AJ418" s="89">
        <f t="shared" ref="AJ418:AJ433" si="344">ROUNDUP(AI418,0)*$C418</f>
        <v>291.33333333333331</v>
      </c>
      <c r="AK418" s="87" t="s">
        <v>409</v>
      </c>
      <c r="AL418" s="472" t="str">
        <f t="shared" ref="AL418:AL434" si="345">TEXT($D418/$AI$416,"0,00%")</f>
        <v>1,09%</v>
      </c>
    </row>
    <row r="419" spans="1:38" ht="30">
      <c r="A419" s="24" t="s">
        <v>637</v>
      </c>
      <c r="B419" s="162" t="s">
        <v>257</v>
      </c>
      <c r="C419" s="17">
        <v>6.5</v>
      </c>
      <c r="D419" s="17">
        <v>574</v>
      </c>
      <c r="E419" s="33">
        <f t="shared" si="321"/>
        <v>88.307692307692307</v>
      </c>
      <c r="F419" s="384"/>
      <c r="G419" s="56">
        <f t="shared" si="322"/>
        <v>12</v>
      </c>
      <c r="H419" s="58">
        <f t="shared" si="323"/>
        <v>78</v>
      </c>
      <c r="I419" s="17" t="s">
        <v>691</v>
      </c>
      <c r="J419" s="345" t="str">
        <f t="shared" si="324"/>
        <v>8,82%</v>
      </c>
      <c r="K419" s="77">
        <f t="shared" si="325"/>
        <v>15</v>
      </c>
      <c r="L419" s="58">
        <f t="shared" si="326"/>
        <v>97.5</v>
      </c>
      <c r="M419" s="17" t="s">
        <v>698</v>
      </c>
      <c r="N419" s="345" t="str">
        <f t="shared" si="327"/>
        <v>6,67%</v>
      </c>
      <c r="O419" s="59">
        <f t="shared" si="328"/>
        <v>19</v>
      </c>
      <c r="P419" s="58">
        <f t="shared" si="329"/>
        <v>123.5</v>
      </c>
      <c r="Q419" s="17" t="s">
        <v>703</v>
      </c>
      <c r="R419" s="466" t="str">
        <f t="shared" si="330"/>
        <v>5,47%</v>
      </c>
      <c r="S419" s="56">
        <f t="shared" si="331"/>
        <v>23</v>
      </c>
      <c r="T419" s="58">
        <f t="shared" si="332"/>
        <v>149.5</v>
      </c>
      <c r="U419" s="17" t="s">
        <v>710</v>
      </c>
      <c r="V419" s="474" t="str">
        <f t="shared" si="333"/>
        <v>4,48%</v>
      </c>
      <c r="W419" s="77">
        <f t="shared" si="334"/>
        <v>24</v>
      </c>
      <c r="X419" s="58">
        <f t="shared" si="335"/>
        <v>156</v>
      </c>
      <c r="Y419" s="17" t="s">
        <v>576</v>
      </c>
      <c r="Z419" s="345" t="str">
        <f t="shared" si="336"/>
        <v>4,31%</v>
      </c>
      <c r="AA419" s="59">
        <f t="shared" si="337"/>
        <v>31</v>
      </c>
      <c r="AB419" s="58">
        <f t="shared" si="338"/>
        <v>201.5</v>
      </c>
      <c r="AC419" s="17" t="s">
        <v>717</v>
      </c>
      <c r="AD419" s="345" t="str">
        <f t="shared" si="339"/>
        <v>3,26%</v>
      </c>
      <c r="AE419" s="59">
        <f t="shared" si="340"/>
        <v>38</v>
      </c>
      <c r="AF419" s="58">
        <f t="shared" si="341"/>
        <v>247</v>
      </c>
      <c r="AG419" s="17" t="s">
        <v>720</v>
      </c>
      <c r="AH419" s="466" t="str">
        <f t="shared" si="342"/>
        <v>2,67%</v>
      </c>
      <c r="AI419" s="56">
        <f t="shared" si="343"/>
        <v>46</v>
      </c>
      <c r="AJ419" s="58">
        <f t="shared" si="344"/>
        <v>299</v>
      </c>
      <c r="AK419" s="17" t="s">
        <v>722</v>
      </c>
      <c r="AL419" s="474" t="str">
        <f t="shared" si="345"/>
        <v>2,19%</v>
      </c>
    </row>
    <row r="420" spans="1:38" s="14" customFormat="1">
      <c r="A420" s="23" t="s">
        <v>638</v>
      </c>
      <c r="B420" s="147" t="s">
        <v>681</v>
      </c>
      <c r="C420" s="9">
        <f>10+(51/60)</f>
        <v>10.85</v>
      </c>
      <c r="D420" s="147">
        <v>778</v>
      </c>
      <c r="E420" s="27">
        <f t="shared" si="321"/>
        <v>71.705069124423972</v>
      </c>
      <c r="F420" s="384"/>
      <c r="G420" s="100">
        <f t="shared" si="322"/>
        <v>9</v>
      </c>
      <c r="H420" s="106">
        <f t="shared" si="323"/>
        <v>97.649999999999991</v>
      </c>
      <c r="I420" s="9" t="s">
        <v>692</v>
      </c>
      <c r="J420" s="345" t="str">
        <f t="shared" si="324"/>
        <v>11,95%</v>
      </c>
      <c r="K420" s="123">
        <f t="shared" si="325"/>
        <v>12</v>
      </c>
      <c r="L420" s="106">
        <f t="shared" si="326"/>
        <v>130.19999999999999</v>
      </c>
      <c r="M420" s="34" t="s">
        <v>699</v>
      </c>
      <c r="N420" s="345" t="str">
        <f t="shared" si="327"/>
        <v>9,04%</v>
      </c>
      <c r="O420" s="102">
        <f t="shared" si="328"/>
        <v>14</v>
      </c>
      <c r="P420" s="106">
        <f t="shared" si="329"/>
        <v>151.9</v>
      </c>
      <c r="Q420" s="9" t="s">
        <v>704</v>
      </c>
      <c r="R420" s="466" t="str">
        <f t="shared" si="330"/>
        <v>7,41%</v>
      </c>
      <c r="S420" s="100">
        <f t="shared" si="331"/>
        <v>17</v>
      </c>
      <c r="T420" s="106">
        <f t="shared" si="332"/>
        <v>184.45</v>
      </c>
      <c r="U420" s="9" t="s">
        <v>711</v>
      </c>
      <c r="V420" s="474" t="str">
        <f t="shared" si="333"/>
        <v>6,07%</v>
      </c>
      <c r="W420" s="123">
        <f t="shared" si="334"/>
        <v>18</v>
      </c>
      <c r="X420" s="106">
        <f t="shared" si="335"/>
        <v>195.29999999999998</v>
      </c>
      <c r="Y420" s="34" t="s">
        <v>713</v>
      </c>
      <c r="Z420" s="345" t="str">
        <f t="shared" si="336"/>
        <v>5,84%</v>
      </c>
      <c r="AA420" s="102">
        <f t="shared" si="337"/>
        <v>23</v>
      </c>
      <c r="AB420" s="106">
        <f t="shared" si="338"/>
        <v>249.54999999999998</v>
      </c>
      <c r="AC420" s="9" t="s">
        <v>718</v>
      </c>
      <c r="AD420" s="345" t="str">
        <f t="shared" si="339"/>
        <v>4,41%</v>
      </c>
      <c r="AE420" s="102">
        <f t="shared" si="340"/>
        <v>28</v>
      </c>
      <c r="AF420" s="106">
        <f t="shared" si="341"/>
        <v>303.8</v>
      </c>
      <c r="AG420" s="9" t="s">
        <v>721</v>
      </c>
      <c r="AH420" s="466" t="str">
        <f t="shared" si="342"/>
        <v>3,62%</v>
      </c>
      <c r="AI420" s="100">
        <f t="shared" si="343"/>
        <v>34</v>
      </c>
      <c r="AJ420" s="106">
        <f t="shared" si="344"/>
        <v>368.9</v>
      </c>
      <c r="AK420" s="9" t="s">
        <v>723</v>
      </c>
      <c r="AL420" s="474" t="str">
        <f t="shared" si="345"/>
        <v>2,97%</v>
      </c>
    </row>
    <row r="421" spans="1:38" s="92" customFormat="1" ht="30">
      <c r="A421" s="86" t="s">
        <v>639</v>
      </c>
      <c r="B421" s="146" t="s">
        <v>83</v>
      </c>
      <c r="C421" s="87">
        <v>7</v>
      </c>
      <c r="D421" s="146">
        <v>646</v>
      </c>
      <c r="E421" s="54">
        <f t="shared" si="321"/>
        <v>92.285714285714292</v>
      </c>
      <c r="F421" s="384"/>
      <c r="G421" s="88">
        <f t="shared" si="322"/>
        <v>11</v>
      </c>
      <c r="H421" s="89">
        <f t="shared" si="323"/>
        <v>77</v>
      </c>
      <c r="I421" s="87" t="s">
        <v>193</v>
      </c>
      <c r="J421" s="347" t="str">
        <f t="shared" si="324"/>
        <v>9,92%</v>
      </c>
      <c r="K421" s="125">
        <f t="shared" si="325"/>
        <v>14</v>
      </c>
      <c r="L421" s="89">
        <f t="shared" si="326"/>
        <v>98</v>
      </c>
      <c r="M421" s="87" t="s">
        <v>194</v>
      </c>
      <c r="N421" s="347" t="str">
        <f t="shared" si="327"/>
        <v>7,50%</v>
      </c>
      <c r="O421" s="90">
        <f t="shared" si="328"/>
        <v>17</v>
      </c>
      <c r="P421" s="89">
        <f t="shared" si="329"/>
        <v>119</v>
      </c>
      <c r="Q421" s="87" t="s">
        <v>195</v>
      </c>
      <c r="R421" s="467" t="str">
        <f t="shared" si="330"/>
        <v>6,15%</v>
      </c>
      <c r="S421" s="88">
        <f t="shared" si="331"/>
        <v>20</v>
      </c>
      <c r="T421" s="89">
        <f t="shared" si="332"/>
        <v>140</v>
      </c>
      <c r="U421" s="4" t="s">
        <v>136</v>
      </c>
      <c r="V421" s="472" t="str">
        <f t="shared" si="333"/>
        <v>5,04%</v>
      </c>
      <c r="W421" s="125">
        <f t="shared" si="334"/>
        <v>21</v>
      </c>
      <c r="X421" s="89">
        <f t="shared" si="335"/>
        <v>147</v>
      </c>
      <c r="Y421" s="87" t="s">
        <v>196</v>
      </c>
      <c r="Z421" s="347" t="str">
        <f t="shared" si="336"/>
        <v>4,85%</v>
      </c>
      <c r="AA421" s="90">
        <f t="shared" si="337"/>
        <v>28</v>
      </c>
      <c r="AB421" s="89">
        <f t="shared" si="338"/>
        <v>196</v>
      </c>
      <c r="AC421" s="87" t="s">
        <v>197</v>
      </c>
      <c r="AD421" s="347" t="str">
        <f t="shared" si="339"/>
        <v>3,66%</v>
      </c>
      <c r="AE421" s="90">
        <f t="shared" si="340"/>
        <v>34</v>
      </c>
      <c r="AF421" s="89">
        <f t="shared" si="341"/>
        <v>238</v>
      </c>
      <c r="AG421" s="87" t="s">
        <v>198</v>
      </c>
      <c r="AH421" s="467" t="str">
        <f t="shared" si="342"/>
        <v>3,00%</v>
      </c>
      <c r="AI421" s="88">
        <f t="shared" si="343"/>
        <v>41</v>
      </c>
      <c r="AJ421" s="89">
        <f t="shared" si="344"/>
        <v>287</v>
      </c>
      <c r="AK421" s="87" t="s">
        <v>199</v>
      </c>
      <c r="AL421" s="472" t="str">
        <f t="shared" si="345"/>
        <v>2,46%</v>
      </c>
    </row>
    <row r="422" spans="1:38" ht="30">
      <c r="A422" s="24" t="s">
        <v>671</v>
      </c>
      <c r="B422" s="162" t="s">
        <v>79</v>
      </c>
      <c r="C422" s="17">
        <v>4</v>
      </c>
      <c r="D422" s="17">
        <v>359</v>
      </c>
      <c r="E422" s="33">
        <f t="shared" si="321"/>
        <v>89.75</v>
      </c>
      <c r="F422" s="384"/>
      <c r="G422" s="56">
        <f t="shared" si="322"/>
        <v>19</v>
      </c>
      <c r="H422" s="58">
        <f t="shared" si="323"/>
        <v>76</v>
      </c>
      <c r="I422" s="17" t="s">
        <v>142</v>
      </c>
      <c r="J422" s="345" t="str">
        <f t="shared" si="324"/>
        <v>5,51%</v>
      </c>
      <c r="K422" s="77">
        <f t="shared" si="325"/>
        <v>24</v>
      </c>
      <c r="L422" s="58">
        <f t="shared" si="326"/>
        <v>96</v>
      </c>
      <c r="M422" s="17" t="s">
        <v>143</v>
      </c>
      <c r="N422" s="345" t="str">
        <f t="shared" si="327"/>
        <v>4,17%</v>
      </c>
      <c r="O422" s="59">
        <f t="shared" si="328"/>
        <v>30</v>
      </c>
      <c r="P422" s="58">
        <f t="shared" si="329"/>
        <v>120</v>
      </c>
      <c r="Q422" s="17" t="s">
        <v>144</v>
      </c>
      <c r="R422" s="466" t="str">
        <f t="shared" si="330"/>
        <v>3,42%</v>
      </c>
      <c r="S422" s="56">
        <f t="shared" si="331"/>
        <v>36</v>
      </c>
      <c r="T422" s="58">
        <f t="shared" si="332"/>
        <v>144</v>
      </c>
      <c r="U422" s="17" t="s">
        <v>145</v>
      </c>
      <c r="V422" s="474" t="str">
        <f t="shared" si="333"/>
        <v>2,80%</v>
      </c>
      <c r="W422" s="77">
        <f t="shared" si="334"/>
        <v>38</v>
      </c>
      <c r="X422" s="58">
        <f t="shared" si="335"/>
        <v>152</v>
      </c>
      <c r="Y422" s="17" t="s">
        <v>167</v>
      </c>
      <c r="Z422" s="345" t="str">
        <f t="shared" si="336"/>
        <v>2,69%</v>
      </c>
      <c r="AA422" s="59">
        <f t="shared" si="337"/>
        <v>50</v>
      </c>
      <c r="AB422" s="58">
        <f t="shared" si="338"/>
        <v>200</v>
      </c>
      <c r="AC422" s="17" t="s">
        <v>147</v>
      </c>
      <c r="AD422" s="345" t="str">
        <f t="shared" si="339"/>
        <v>2,04%</v>
      </c>
      <c r="AE422" s="59">
        <f t="shared" si="340"/>
        <v>60</v>
      </c>
      <c r="AF422" s="58">
        <f t="shared" si="341"/>
        <v>240</v>
      </c>
      <c r="AG422" s="17" t="s">
        <v>148</v>
      </c>
      <c r="AH422" s="466" t="str">
        <f t="shared" si="342"/>
        <v>1,67%</v>
      </c>
      <c r="AI422" s="56">
        <f t="shared" si="343"/>
        <v>74</v>
      </c>
      <c r="AJ422" s="58">
        <f t="shared" si="344"/>
        <v>296</v>
      </c>
      <c r="AK422" s="17" t="s">
        <v>149</v>
      </c>
      <c r="AL422" s="474" t="str">
        <f t="shared" si="345"/>
        <v>1,37%</v>
      </c>
    </row>
    <row r="423" spans="1:38">
      <c r="A423" s="209" t="s">
        <v>640</v>
      </c>
      <c r="B423" s="17"/>
      <c r="C423" s="17"/>
      <c r="D423" s="17"/>
      <c r="E423" s="33"/>
      <c r="F423" s="384"/>
      <c r="G423" s="56"/>
      <c r="H423" s="58"/>
      <c r="I423" s="17"/>
      <c r="J423" s="345"/>
      <c r="K423" s="77"/>
      <c r="L423" s="58"/>
      <c r="M423" s="17"/>
      <c r="N423" s="345"/>
      <c r="O423" s="59"/>
      <c r="P423" s="58"/>
      <c r="Q423" s="17"/>
      <c r="R423" s="466"/>
      <c r="S423" s="56"/>
      <c r="T423" s="58"/>
      <c r="U423" s="17"/>
      <c r="V423" s="474"/>
      <c r="W423" s="77"/>
      <c r="X423" s="58"/>
      <c r="Y423" s="17"/>
      <c r="Z423" s="345"/>
      <c r="AA423" s="59"/>
      <c r="AB423" s="58"/>
      <c r="AC423" s="17"/>
      <c r="AD423" s="345"/>
      <c r="AE423" s="59"/>
      <c r="AF423" s="58"/>
      <c r="AG423" s="17"/>
      <c r="AH423" s="466"/>
      <c r="AI423" s="56"/>
      <c r="AJ423" s="58"/>
      <c r="AK423" s="17"/>
      <c r="AL423" s="474"/>
    </row>
    <row r="424" spans="1:38" s="503" customFormat="1">
      <c r="A424" s="266" t="s">
        <v>751</v>
      </c>
      <c r="B424" s="309" t="s">
        <v>221</v>
      </c>
      <c r="C424" s="175">
        <v>1</v>
      </c>
      <c r="D424" s="175">
        <v>71</v>
      </c>
      <c r="E424" s="176">
        <f t="shared" si="321"/>
        <v>71</v>
      </c>
      <c r="F424" s="384"/>
      <c r="G424" s="178">
        <f t="shared" si="322"/>
        <v>92</v>
      </c>
      <c r="H424" s="179">
        <f t="shared" si="323"/>
        <v>92</v>
      </c>
      <c r="I424" s="175" t="s">
        <v>171</v>
      </c>
      <c r="J424" s="349" t="str">
        <f t="shared" si="324"/>
        <v>1,09%</v>
      </c>
      <c r="K424" s="311">
        <f t="shared" si="325"/>
        <v>122</v>
      </c>
      <c r="L424" s="179">
        <f t="shared" si="326"/>
        <v>122</v>
      </c>
      <c r="M424" s="175" t="s">
        <v>172</v>
      </c>
      <c r="N424" s="349" t="str">
        <f t="shared" si="327"/>
        <v>0,82%</v>
      </c>
      <c r="O424" s="180">
        <f t="shared" si="328"/>
        <v>148</v>
      </c>
      <c r="P424" s="179">
        <f t="shared" si="329"/>
        <v>148</v>
      </c>
      <c r="Q424" s="175" t="s">
        <v>173</v>
      </c>
      <c r="R424" s="478" t="str">
        <f t="shared" si="330"/>
        <v>0,68%</v>
      </c>
      <c r="S424" s="178">
        <f t="shared" si="331"/>
        <v>181</v>
      </c>
      <c r="T424" s="179">
        <f t="shared" si="332"/>
        <v>181</v>
      </c>
      <c r="U424" s="175" t="s">
        <v>437</v>
      </c>
      <c r="V424" s="484" t="str">
        <f t="shared" si="333"/>
        <v>0,55%</v>
      </c>
      <c r="W424" s="311">
        <f t="shared" si="334"/>
        <v>188</v>
      </c>
      <c r="X424" s="179">
        <f t="shared" si="335"/>
        <v>188</v>
      </c>
      <c r="Y424" s="175" t="s">
        <v>175</v>
      </c>
      <c r="Z424" s="349" t="str">
        <f t="shared" si="336"/>
        <v>0,53%</v>
      </c>
      <c r="AA424" s="180">
        <f t="shared" si="337"/>
        <v>249</v>
      </c>
      <c r="AB424" s="179">
        <f t="shared" si="338"/>
        <v>249</v>
      </c>
      <c r="AC424" s="175" t="s">
        <v>438</v>
      </c>
      <c r="AD424" s="349" t="str">
        <f t="shared" si="339"/>
        <v>0,40%</v>
      </c>
      <c r="AE424" s="180">
        <f t="shared" si="340"/>
        <v>303</v>
      </c>
      <c r="AF424" s="179">
        <f t="shared" si="341"/>
        <v>303</v>
      </c>
      <c r="AG424" s="175" t="s">
        <v>439</v>
      </c>
      <c r="AH424" s="478" t="str">
        <f t="shared" si="342"/>
        <v>0,33%</v>
      </c>
      <c r="AI424" s="178">
        <f t="shared" si="343"/>
        <v>370</v>
      </c>
      <c r="AJ424" s="179">
        <f t="shared" si="344"/>
        <v>370</v>
      </c>
      <c r="AK424" s="175" t="s">
        <v>440</v>
      </c>
      <c r="AL424" s="484" t="str">
        <f t="shared" si="345"/>
        <v>0,27%</v>
      </c>
    </row>
    <row r="425" spans="1:38" s="152" customFormat="1">
      <c r="A425" s="276" t="s">
        <v>752</v>
      </c>
      <c r="B425" s="310" t="s">
        <v>170</v>
      </c>
      <c r="C425" s="233">
        <v>2</v>
      </c>
      <c r="D425" s="233">
        <v>143</v>
      </c>
      <c r="E425" s="170">
        <f t="shared" si="321"/>
        <v>71.5</v>
      </c>
      <c r="F425" s="384"/>
      <c r="G425" s="171">
        <f t="shared" si="322"/>
        <v>46</v>
      </c>
      <c r="H425" s="172">
        <f t="shared" si="323"/>
        <v>92</v>
      </c>
      <c r="I425" s="233" t="s">
        <v>171</v>
      </c>
      <c r="J425" s="348" t="str">
        <f t="shared" si="324"/>
        <v>2,20%</v>
      </c>
      <c r="K425" s="190">
        <f t="shared" si="325"/>
        <v>61</v>
      </c>
      <c r="L425" s="172">
        <f t="shared" si="326"/>
        <v>122</v>
      </c>
      <c r="M425" s="233" t="s">
        <v>172</v>
      </c>
      <c r="N425" s="348" t="str">
        <f t="shared" si="327"/>
        <v>1,66%</v>
      </c>
      <c r="O425" s="173">
        <f t="shared" si="328"/>
        <v>74</v>
      </c>
      <c r="P425" s="172">
        <f t="shared" si="329"/>
        <v>148</v>
      </c>
      <c r="Q425" s="233" t="s">
        <v>173</v>
      </c>
      <c r="R425" s="477" t="str">
        <f t="shared" si="330"/>
        <v>1,36%</v>
      </c>
      <c r="S425" s="171">
        <f t="shared" si="331"/>
        <v>90</v>
      </c>
      <c r="T425" s="172">
        <f t="shared" si="332"/>
        <v>180</v>
      </c>
      <c r="U425" s="233" t="s">
        <v>174</v>
      </c>
      <c r="V425" s="483" t="str">
        <f t="shared" si="333"/>
        <v>1,12%</v>
      </c>
      <c r="W425" s="190">
        <f t="shared" si="334"/>
        <v>94</v>
      </c>
      <c r="X425" s="172">
        <f t="shared" si="335"/>
        <v>188</v>
      </c>
      <c r="Y425" s="233" t="s">
        <v>175</v>
      </c>
      <c r="Z425" s="348" t="str">
        <f t="shared" si="336"/>
        <v>1,07%</v>
      </c>
      <c r="AA425" s="173">
        <f t="shared" si="337"/>
        <v>124</v>
      </c>
      <c r="AB425" s="172">
        <f t="shared" si="338"/>
        <v>248</v>
      </c>
      <c r="AC425" s="233" t="s">
        <v>176</v>
      </c>
      <c r="AD425" s="348" t="str">
        <f t="shared" si="339"/>
        <v>0,81%</v>
      </c>
      <c r="AE425" s="173">
        <f t="shared" si="340"/>
        <v>151</v>
      </c>
      <c r="AF425" s="172">
        <f t="shared" si="341"/>
        <v>302</v>
      </c>
      <c r="AG425" s="233" t="s">
        <v>177</v>
      </c>
      <c r="AH425" s="477" t="str">
        <f t="shared" si="342"/>
        <v>0,67%</v>
      </c>
      <c r="AI425" s="171">
        <f t="shared" si="343"/>
        <v>184</v>
      </c>
      <c r="AJ425" s="172">
        <f t="shared" si="344"/>
        <v>368</v>
      </c>
      <c r="AK425" s="233" t="s">
        <v>178</v>
      </c>
      <c r="AL425" s="483" t="str">
        <f t="shared" si="345"/>
        <v>0,55%</v>
      </c>
    </row>
    <row r="426" spans="1:38" s="152" customFormat="1">
      <c r="A426" s="276" t="s">
        <v>753</v>
      </c>
      <c r="B426" s="310" t="s">
        <v>79</v>
      </c>
      <c r="C426" s="233">
        <v>4</v>
      </c>
      <c r="D426" s="233">
        <v>287</v>
      </c>
      <c r="E426" s="170">
        <f t="shared" si="321"/>
        <v>71.75</v>
      </c>
      <c r="F426" s="384"/>
      <c r="G426" s="171">
        <f t="shared" si="322"/>
        <v>23</v>
      </c>
      <c r="H426" s="172">
        <f t="shared" si="323"/>
        <v>92</v>
      </c>
      <c r="I426" s="233" t="s">
        <v>171</v>
      </c>
      <c r="J426" s="348" t="str">
        <f t="shared" si="324"/>
        <v>4,41%</v>
      </c>
      <c r="K426" s="190">
        <f t="shared" si="325"/>
        <v>30</v>
      </c>
      <c r="L426" s="172">
        <f t="shared" si="326"/>
        <v>120</v>
      </c>
      <c r="M426" s="233" t="s">
        <v>144</v>
      </c>
      <c r="N426" s="348" t="str">
        <f t="shared" si="327"/>
        <v>3,33%</v>
      </c>
      <c r="O426" s="173">
        <f t="shared" si="328"/>
        <v>37</v>
      </c>
      <c r="P426" s="172">
        <f t="shared" si="329"/>
        <v>148</v>
      </c>
      <c r="Q426" s="233" t="s">
        <v>173</v>
      </c>
      <c r="R426" s="477" t="str">
        <f t="shared" si="330"/>
        <v>2,73%</v>
      </c>
      <c r="S426" s="171">
        <f t="shared" si="331"/>
        <v>45</v>
      </c>
      <c r="T426" s="172">
        <f t="shared" si="332"/>
        <v>180</v>
      </c>
      <c r="U426" s="233" t="s">
        <v>174</v>
      </c>
      <c r="V426" s="483" t="str">
        <f t="shared" si="333"/>
        <v>2,24%</v>
      </c>
      <c r="W426" s="190">
        <f t="shared" si="334"/>
        <v>47</v>
      </c>
      <c r="X426" s="172">
        <f t="shared" si="335"/>
        <v>188</v>
      </c>
      <c r="Y426" s="233" t="s">
        <v>175</v>
      </c>
      <c r="Z426" s="348" t="str">
        <f t="shared" si="336"/>
        <v>2,15%</v>
      </c>
      <c r="AA426" s="173">
        <f t="shared" si="337"/>
        <v>62</v>
      </c>
      <c r="AB426" s="172">
        <f t="shared" si="338"/>
        <v>248</v>
      </c>
      <c r="AC426" s="233" t="s">
        <v>176</v>
      </c>
      <c r="AD426" s="348" t="str">
        <f t="shared" si="339"/>
        <v>1,63%</v>
      </c>
      <c r="AE426" s="173">
        <f t="shared" si="340"/>
        <v>75</v>
      </c>
      <c r="AF426" s="172">
        <f t="shared" si="341"/>
        <v>300</v>
      </c>
      <c r="AG426" s="233" t="s">
        <v>180</v>
      </c>
      <c r="AH426" s="477" t="str">
        <f t="shared" si="342"/>
        <v>1,33%</v>
      </c>
      <c r="AI426" s="171">
        <f t="shared" si="343"/>
        <v>92</v>
      </c>
      <c r="AJ426" s="172">
        <f t="shared" si="344"/>
        <v>368</v>
      </c>
      <c r="AK426" s="233" t="s">
        <v>178</v>
      </c>
      <c r="AL426" s="483" t="str">
        <f t="shared" si="345"/>
        <v>1,09%</v>
      </c>
    </row>
    <row r="427" spans="1:38" s="152" customFormat="1">
      <c r="A427" s="276" t="s">
        <v>754</v>
      </c>
      <c r="B427" s="310" t="s">
        <v>151</v>
      </c>
      <c r="C427" s="233">
        <v>6</v>
      </c>
      <c r="D427" s="233">
        <v>431</v>
      </c>
      <c r="E427" s="170">
        <f t="shared" si="321"/>
        <v>71.833333333333329</v>
      </c>
      <c r="F427" s="384"/>
      <c r="G427" s="171">
        <f t="shared" si="322"/>
        <v>16</v>
      </c>
      <c r="H427" s="172">
        <f t="shared" si="323"/>
        <v>96</v>
      </c>
      <c r="I427" s="233" t="s">
        <v>143</v>
      </c>
      <c r="J427" s="348" t="str">
        <f t="shared" si="324"/>
        <v>6,62%</v>
      </c>
      <c r="K427" s="190">
        <f t="shared" si="325"/>
        <v>20</v>
      </c>
      <c r="L427" s="172">
        <f t="shared" si="326"/>
        <v>120</v>
      </c>
      <c r="M427" s="233" t="s">
        <v>144</v>
      </c>
      <c r="N427" s="348" t="str">
        <f t="shared" si="327"/>
        <v>5,01%</v>
      </c>
      <c r="O427" s="173">
        <f t="shared" si="328"/>
        <v>25</v>
      </c>
      <c r="P427" s="172">
        <f t="shared" si="329"/>
        <v>150</v>
      </c>
      <c r="Q427" s="233" t="s">
        <v>182</v>
      </c>
      <c r="R427" s="477" t="str">
        <f t="shared" si="330"/>
        <v>4,10%</v>
      </c>
      <c r="S427" s="171">
        <f t="shared" si="331"/>
        <v>30</v>
      </c>
      <c r="T427" s="172">
        <f t="shared" si="332"/>
        <v>180</v>
      </c>
      <c r="U427" s="233" t="s">
        <v>174</v>
      </c>
      <c r="V427" s="483" t="str">
        <f t="shared" si="333"/>
        <v>3,36%</v>
      </c>
      <c r="W427" s="190">
        <f t="shared" si="334"/>
        <v>31</v>
      </c>
      <c r="X427" s="172">
        <f t="shared" si="335"/>
        <v>186</v>
      </c>
      <c r="Y427" s="233" t="s">
        <v>183</v>
      </c>
      <c r="Z427" s="348" t="str">
        <f t="shared" si="336"/>
        <v>3,23%</v>
      </c>
      <c r="AA427" s="173">
        <f t="shared" si="337"/>
        <v>41</v>
      </c>
      <c r="AB427" s="172">
        <f t="shared" si="338"/>
        <v>246</v>
      </c>
      <c r="AC427" s="233" t="s">
        <v>158</v>
      </c>
      <c r="AD427" s="348" t="str">
        <f t="shared" si="339"/>
        <v>2,44%</v>
      </c>
      <c r="AE427" s="173">
        <f t="shared" si="340"/>
        <v>50</v>
      </c>
      <c r="AF427" s="172">
        <f t="shared" si="341"/>
        <v>300</v>
      </c>
      <c r="AG427" s="233" t="s">
        <v>180</v>
      </c>
      <c r="AH427" s="477" t="str">
        <f t="shared" si="342"/>
        <v>2,00%</v>
      </c>
      <c r="AI427" s="171">
        <f t="shared" si="343"/>
        <v>61</v>
      </c>
      <c r="AJ427" s="172">
        <f t="shared" si="344"/>
        <v>366</v>
      </c>
      <c r="AK427" s="233" t="s">
        <v>184</v>
      </c>
      <c r="AL427" s="483" t="str">
        <f t="shared" si="345"/>
        <v>1,64%</v>
      </c>
    </row>
    <row r="428" spans="1:38" s="152" customFormat="1">
      <c r="A428" s="276" t="s">
        <v>755</v>
      </c>
      <c r="B428" s="310" t="s">
        <v>73</v>
      </c>
      <c r="C428" s="233">
        <v>8</v>
      </c>
      <c r="D428" s="233">
        <v>574</v>
      </c>
      <c r="E428" s="170">
        <f t="shared" si="321"/>
        <v>71.75</v>
      </c>
      <c r="F428" s="384"/>
      <c r="G428" s="171">
        <f t="shared" si="322"/>
        <v>12</v>
      </c>
      <c r="H428" s="172">
        <f t="shared" si="323"/>
        <v>96</v>
      </c>
      <c r="I428" s="233" t="s">
        <v>143</v>
      </c>
      <c r="J428" s="348" t="str">
        <f t="shared" si="324"/>
        <v>8,82%</v>
      </c>
      <c r="K428" s="190">
        <f t="shared" si="325"/>
        <v>15</v>
      </c>
      <c r="L428" s="172">
        <f t="shared" si="326"/>
        <v>120</v>
      </c>
      <c r="M428" s="233" t="s">
        <v>144</v>
      </c>
      <c r="N428" s="348" t="str">
        <f t="shared" si="327"/>
        <v>6,67%</v>
      </c>
      <c r="O428" s="173">
        <f t="shared" si="328"/>
        <v>19</v>
      </c>
      <c r="P428" s="172">
        <f t="shared" si="329"/>
        <v>152</v>
      </c>
      <c r="Q428" s="233" t="s">
        <v>167</v>
      </c>
      <c r="R428" s="477" t="str">
        <f t="shared" si="330"/>
        <v>5,47%</v>
      </c>
      <c r="S428" s="171">
        <f t="shared" si="331"/>
        <v>23</v>
      </c>
      <c r="T428" s="172">
        <f t="shared" si="332"/>
        <v>184</v>
      </c>
      <c r="U428" s="233" t="s">
        <v>186</v>
      </c>
      <c r="V428" s="483" t="str">
        <f t="shared" si="333"/>
        <v>4,48%</v>
      </c>
      <c r="W428" s="190">
        <f t="shared" si="334"/>
        <v>24</v>
      </c>
      <c r="X428" s="172">
        <f t="shared" si="335"/>
        <v>192</v>
      </c>
      <c r="Y428" s="233" t="s">
        <v>187</v>
      </c>
      <c r="Z428" s="348" t="str">
        <f t="shared" si="336"/>
        <v>4,31%</v>
      </c>
      <c r="AA428" s="173">
        <f t="shared" si="337"/>
        <v>31</v>
      </c>
      <c r="AB428" s="172">
        <f t="shared" si="338"/>
        <v>248</v>
      </c>
      <c r="AC428" s="233" t="s">
        <v>176</v>
      </c>
      <c r="AD428" s="348" t="str">
        <f t="shared" si="339"/>
        <v>3,26%</v>
      </c>
      <c r="AE428" s="173">
        <f t="shared" si="340"/>
        <v>38</v>
      </c>
      <c r="AF428" s="172">
        <f t="shared" si="341"/>
        <v>304</v>
      </c>
      <c r="AG428" s="233" t="s">
        <v>188</v>
      </c>
      <c r="AH428" s="477" t="str">
        <f t="shared" si="342"/>
        <v>2,67%</v>
      </c>
      <c r="AI428" s="171">
        <f t="shared" si="343"/>
        <v>46</v>
      </c>
      <c r="AJ428" s="172">
        <f t="shared" si="344"/>
        <v>368</v>
      </c>
      <c r="AK428" s="233" t="s">
        <v>178</v>
      </c>
      <c r="AL428" s="483" t="str">
        <f t="shared" si="345"/>
        <v>2,19%</v>
      </c>
    </row>
    <row r="429" spans="1:38" s="152" customFormat="1">
      <c r="A429" s="276" t="s">
        <v>756</v>
      </c>
      <c r="B429" s="310" t="s">
        <v>228</v>
      </c>
      <c r="C429" s="233">
        <v>12</v>
      </c>
      <c r="D429" s="233">
        <v>862</v>
      </c>
      <c r="E429" s="170">
        <f t="shared" si="321"/>
        <v>71.833333333333329</v>
      </c>
      <c r="F429" s="384"/>
      <c r="G429" s="171">
        <f t="shared" si="322"/>
        <v>8</v>
      </c>
      <c r="H429" s="172">
        <f t="shared" si="323"/>
        <v>96</v>
      </c>
      <c r="I429" s="233" t="s">
        <v>143</v>
      </c>
      <c r="J429" s="348" t="str">
        <f t="shared" si="324"/>
        <v>13,24%</v>
      </c>
      <c r="K429" s="190">
        <f t="shared" si="325"/>
        <v>10</v>
      </c>
      <c r="L429" s="172">
        <f t="shared" si="326"/>
        <v>120</v>
      </c>
      <c r="M429" s="233" t="s">
        <v>144</v>
      </c>
      <c r="N429" s="348" t="str">
        <f t="shared" si="327"/>
        <v>10,01%</v>
      </c>
      <c r="O429" s="173">
        <f t="shared" si="328"/>
        <v>13</v>
      </c>
      <c r="P429" s="172">
        <f t="shared" si="329"/>
        <v>156</v>
      </c>
      <c r="Q429" s="233" t="s">
        <v>576</v>
      </c>
      <c r="R429" s="477" t="str">
        <f t="shared" si="330"/>
        <v>8,21%</v>
      </c>
      <c r="S429" s="171">
        <f t="shared" si="331"/>
        <v>15</v>
      </c>
      <c r="T429" s="172">
        <f t="shared" si="332"/>
        <v>180</v>
      </c>
      <c r="U429" s="233" t="s">
        <v>174</v>
      </c>
      <c r="V429" s="483" t="str">
        <f t="shared" si="333"/>
        <v>6,73%</v>
      </c>
      <c r="W429" s="190">
        <f t="shared" si="334"/>
        <v>16</v>
      </c>
      <c r="X429" s="172">
        <f t="shared" si="335"/>
        <v>192</v>
      </c>
      <c r="Y429" s="233" t="s">
        <v>187</v>
      </c>
      <c r="Z429" s="348" t="str">
        <f t="shared" si="336"/>
        <v>6,47%</v>
      </c>
      <c r="AA429" s="173">
        <f t="shared" si="337"/>
        <v>21</v>
      </c>
      <c r="AB429" s="172">
        <f t="shared" si="338"/>
        <v>252</v>
      </c>
      <c r="AC429" s="233" t="s">
        <v>433</v>
      </c>
      <c r="AD429" s="348" t="str">
        <f t="shared" si="339"/>
        <v>4,89%</v>
      </c>
      <c r="AE429" s="173">
        <f t="shared" si="340"/>
        <v>25</v>
      </c>
      <c r="AF429" s="172">
        <f t="shared" si="341"/>
        <v>300</v>
      </c>
      <c r="AG429" s="233" t="s">
        <v>180</v>
      </c>
      <c r="AH429" s="477" t="str">
        <f t="shared" si="342"/>
        <v>4,01%</v>
      </c>
      <c r="AI429" s="171">
        <f t="shared" si="343"/>
        <v>31</v>
      </c>
      <c r="AJ429" s="172">
        <f t="shared" si="344"/>
        <v>372</v>
      </c>
      <c r="AK429" s="233" t="s">
        <v>577</v>
      </c>
      <c r="AL429" s="483" t="str">
        <f t="shared" si="345"/>
        <v>3,29%</v>
      </c>
    </row>
    <row r="430" spans="1:38" s="152" customFormat="1">
      <c r="A430" s="209" t="s">
        <v>641</v>
      </c>
      <c r="B430" s="310" t="s">
        <v>151</v>
      </c>
      <c r="C430" s="233">
        <v>6</v>
      </c>
      <c r="D430" s="233">
        <v>431</v>
      </c>
      <c r="E430" s="170">
        <f t="shared" si="321"/>
        <v>71.833333333333329</v>
      </c>
      <c r="F430" s="384"/>
      <c r="G430" s="171">
        <f t="shared" si="322"/>
        <v>16</v>
      </c>
      <c r="H430" s="172">
        <f t="shared" si="323"/>
        <v>96</v>
      </c>
      <c r="I430" s="233" t="s">
        <v>143</v>
      </c>
      <c r="J430" s="348" t="str">
        <f t="shared" si="324"/>
        <v>6,62%</v>
      </c>
      <c r="K430" s="190">
        <f t="shared" si="325"/>
        <v>20</v>
      </c>
      <c r="L430" s="172">
        <f t="shared" si="326"/>
        <v>120</v>
      </c>
      <c r="M430" s="233" t="s">
        <v>144</v>
      </c>
      <c r="N430" s="348" t="str">
        <f t="shared" si="327"/>
        <v>5,01%</v>
      </c>
      <c r="O430" s="173">
        <f t="shared" si="328"/>
        <v>25</v>
      </c>
      <c r="P430" s="172">
        <f t="shared" si="329"/>
        <v>150</v>
      </c>
      <c r="Q430" s="233" t="s">
        <v>182</v>
      </c>
      <c r="R430" s="477" t="str">
        <f t="shared" si="330"/>
        <v>4,10%</v>
      </c>
      <c r="S430" s="171">
        <f t="shared" si="331"/>
        <v>30</v>
      </c>
      <c r="T430" s="172">
        <f t="shared" si="332"/>
        <v>180</v>
      </c>
      <c r="U430" s="233" t="s">
        <v>174</v>
      </c>
      <c r="V430" s="483" t="str">
        <f t="shared" si="333"/>
        <v>3,36%</v>
      </c>
      <c r="W430" s="190">
        <f t="shared" si="334"/>
        <v>31</v>
      </c>
      <c r="X430" s="172">
        <f t="shared" si="335"/>
        <v>186</v>
      </c>
      <c r="Y430" s="233" t="s">
        <v>183</v>
      </c>
      <c r="Z430" s="348" t="str">
        <f t="shared" si="336"/>
        <v>3,23%</v>
      </c>
      <c r="AA430" s="173">
        <f t="shared" si="337"/>
        <v>41</v>
      </c>
      <c r="AB430" s="172">
        <f t="shared" si="338"/>
        <v>246</v>
      </c>
      <c r="AC430" s="233" t="s">
        <v>158</v>
      </c>
      <c r="AD430" s="348" t="str">
        <f t="shared" si="339"/>
        <v>2,44%</v>
      </c>
      <c r="AE430" s="173">
        <f t="shared" si="340"/>
        <v>50</v>
      </c>
      <c r="AF430" s="172">
        <f t="shared" si="341"/>
        <v>300</v>
      </c>
      <c r="AG430" s="233" t="s">
        <v>180</v>
      </c>
      <c r="AH430" s="477" t="str">
        <f t="shared" si="342"/>
        <v>2,00%</v>
      </c>
      <c r="AI430" s="171">
        <f t="shared" si="343"/>
        <v>61</v>
      </c>
      <c r="AJ430" s="172">
        <f t="shared" si="344"/>
        <v>366</v>
      </c>
      <c r="AK430" s="233" t="s">
        <v>184</v>
      </c>
      <c r="AL430" s="483" t="str">
        <f t="shared" si="345"/>
        <v>1,64%</v>
      </c>
    </row>
    <row r="431" spans="1:38" s="152" customFormat="1">
      <c r="A431" s="209" t="s">
        <v>642</v>
      </c>
      <c r="B431" s="310" t="s">
        <v>228</v>
      </c>
      <c r="C431" s="233">
        <v>12</v>
      </c>
      <c r="D431" s="233">
        <v>862</v>
      </c>
      <c r="E431" s="170">
        <f t="shared" si="321"/>
        <v>71.833333333333329</v>
      </c>
      <c r="F431" s="384"/>
      <c r="G431" s="171">
        <f t="shared" si="322"/>
        <v>8</v>
      </c>
      <c r="H431" s="172">
        <f t="shared" si="323"/>
        <v>96</v>
      </c>
      <c r="I431" s="233" t="s">
        <v>143</v>
      </c>
      <c r="J431" s="348" t="str">
        <f t="shared" si="324"/>
        <v>13,24%</v>
      </c>
      <c r="K431" s="190">
        <f t="shared" si="325"/>
        <v>10</v>
      </c>
      <c r="L431" s="172">
        <f t="shared" si="326"/>
        <v>120</v>
      </c>
      <c r="M431" s="233" t="s">
        <v>144</v>
      </c>
      <c r="N431" s="348" t="str">
        <f t="shared" si="327"/>
        <v>10,01%</v>
      </c>
      <c r="O431" s="173">
        <f t="shared" si="328"/>
        <v>13</v>
      </c>
      <c r="P431" s="172">
        <f t="shared" si="329"/>
        <v>156</v>
      </c>
      <c r="Q431" s="233" t="s">
        <v>576</v>
      </c>
      <c r="R431" s="477" t="str">
        <f t="shared" si="330"/>
        <v>8,21%</v>
      </c>
      <c r="S431" s="171">
        <f t="shared" si="331"/>
        <v>15</v>
      </c>
      <c r="T431" s="172">
        <f t="shared" si="332"/>
        <v>180</v>
      </c>
      <c r="U431" s="233" t="s">
        <v>174</v>
      </c>
      <c r="V431" s="483" t="str">
        <f t="shared" si="333"/>
        <v>6,73%</v>
      </c>
      <c r="W431" s="190">
        <f t="shared" si="334"/>
        <v>16</v>
      </c>
      <c r="X431" s="172">
        <f t="shared" si="335"/>
        <v>192</v>
      </c>
      <c r="Y431" s="233" t="s">
        <v>187</v>
      </c>
      <c r="Z431" s="348" t="str">
        <f t="shared" si="336"/>
        <v>6,47%</v>
      </c>
      <c r="AA431" s="173">
        <f t="shared" si="337"/>
        <v>21</v>
      </c>
      <c r="AB431" s="172">
        <f t="shared" si="338"/>
        <v>252</v>
      </c>
      <c r="AC431" s="233" t="s">
        <v>433</v>
      </c>
      <c r="AD431" s="348" t="str">
        <f t="shared" si="339"/>
        <v>4,89%</v>
      </c>
      <c r="AE431" s="173">
        <f t="shared" si="340"/>
        <v>25</v>
      </c>
      <c r="AF431" s="172">
        <f t="shared" si="341"/>
        <v>300</v>
      </c>
      <c r="AG431" s="233" t="s">
        <v>180</v>
      </c>
      <c r="AH431" s="477" t="str">
        <f t="shared" si="342"/>
        <v>4,01%</v>
      </c>
      <c r="AI431" s="171">
        <f t="shared" si="343"/>
        <v>31</v>
      </c>
      <c r="AJ431" s="172">
        <f t="shared" si="344"/>
        <v>372</v>
      </c>
      <c r="AK431" s="233" t="s">
        <v>577</v>
      </c>
      <c r="AL431" s="483" t="str">
        <f t="shared" si="345"/>
        <v>3,29%</v>
      </c>
    </row>
    <row r="432" spans="1:38" s="92" customFormat="1" ht="30">
      <c r="A432" s="86" t="s">
        <v>672</v>
      </c>
      <c r="B432" s="146" t="s">
        <v>132</v>
      </c>
      <c r="C432" s="87">
        <f>2+(20/60)</f>
        <v>2.3333333333333335</v>
      </c>
      <c r="D432" s="87">
        <v>215</v>
      </c>
      <c r="E432" s="53">
        <f t="shared" si="321"/>
        <v>92.142857142857139</v>
      </c>
      <c r="F432" s="384"/>
      <c r="G432" s="88">
        <f t="shared" si="322"/>
        <v>31</v>
      </c>
      <c r="H432" s="89">
        <f t="shared" si="323"/>
        <v>72.333333333333343</v>
      </c>
      <c r="I432" s="4" t="s">
        <v>133</v>
      </c>
      <c r="J432" s="347" t="str">
        <f t="shared" si="324"/>
        <v>3,30%</v>
      </c>
      <c r="K432" s="125">
        <f t="shared" si="325"/>
        <v>41</v>
      </c>
      <c r="L432" s="89">
        <f t="shared" si="326"/>
        <v>95.666666666666671</v>
      </c>
      <c r="M432" s="87" t="s">
        <v>134</v>
      </c>
      <c r="N432" s="347" t="str">
        <f t="shared" si="327"/>
        <v>2,50%</v>
      </c>
      <c r="O432" s="90">
        <f t="shared" si="328"/>
        <v>49</v>
      </c>
      <c r="P432" s="89">
        <f t="shared" si="329"/>
        <v>114.33333333333334</v>
      </c>
      <c r="Q432" s="4" t="s">
        <v>135</v>
      </c>
      <c r="R432" s="467" t="str">
        <f t="shared" si="330"/>
        <v>2,05%</v>
      </c>
      <c r="S432" s="88">
        <f t="shared" si="331"/>
        <v>60</v>
      </c>
      <c r="T432" s="89">
        <f t="shared" si="332"/>
        <v>140</v>
      </c>
      <c r="U432" s="4" t="s">
        <v>136</v>
      </c>
      <c r="V432" s="472" t="str">
        <f t="shared" si="333"/>
        <v>1,68%</v>
      </c>
      <c r="W432" s="125">
        <f t="shared" si="334"/>
        <v>62</v>
      </c>
      <c r="X432" s="89">
        <f t="shared" si="335"/>
        <v>144.66666666666669</v>
      </c>
      <c r="Y432" s="4" t="s">
        <v>137</v>
      </c>
      <c r="Z432" s="347" t="str">
        <f t="shared" si="336"/>
        <v>1,61%</v>
      </c>
      <c r="AA432" s="90">
        <f t="shared" si="337"/>
        <v>82</v>
      </c>
      <c r="AB432" s="89">
        <f t="shared" si="338"/>
        <v>191.33333333333334</v>
      </c>
      <c r="AC432" s="4" t="s">
        <v>138</v>
      </c>
      <c r="AD432" s="347" t="str">
        <f t="shared" si="339"/>
        <v>1,22%</v>
      </c>
      <c r="AE432" s="90">
        <f t="shared" si="340"/>
        <v>100</v>
      </c>
      <c r="AF432" s="89">
        <f t="shared" si="341"/>
        <v>233.33333333333334</v>
      </c>
      <c r="AG432" s="4" t="s">
        <v>139</v>
      </c>
      <c r="AH432" s="467" t="str">
        <f t="shared" si="342"/>
        <v>1,00%</v>
      </c>
      <c r="AI432" s="88">
        <f t="shared" si="343"/>
        <v>122</v>
      </c>
      <c r="AJ432" s="89">
        <f t="shared" si="344"/>
        <v>284.66666666666669</v>
      </c>
      <c r="AK432" s="4" t="s">
        <v>140</v>
      </c>
      <c r="AL432" s="472" t="str">
        <f t="shared" si="345"/>
        <v>0,82%</v>
      </c>
    </row>
    <row r="433" spans="1:38" ht="30">
      <c r="A433" s="24" t="s">
        <v>673</v>
      </c>
      <c r="B433" s="162" t="s">
        <v>682</v>
      </c>
      <c r="C433" s="17">
        <f>5+(20/60)</f>
        <v>5.333333333333333</v>
      </c>
      <c r="D433" s="162">
        <v>383</v>
      </c>
      <c r="E433" s="33">
        <f t="shared" si="321"/>
        <v>71.8125</v>
      </c>
      <c r="F433" s="384"/>
      <c r="G433" s="56">
        <f t="shared" si="322"/>
        <v>17</v>
      </c>
      <c r="H433" s="58">
        <f t="shared" si="323"/>
        <v>90.666666666666657</v>
      </c>
      <c r="I433" s="17" t="s">
        <v>693</v>
      </c>
      <c r="J433" s="345" t="str">
        <f t="shared" si="324"/>
        <v>5,88%</v>
      </c>
      <c r="K433" s="77">
        <f t="shared" si="325"/>
        <v>23</v>
      </c>
      <c r="L433" s="58">
        <f t="shared" si="326"/>
        <v>122.66666666666666</v>
      </c>
      <c r="M433" s="17" t="s">
        <v>700</v>
      </c>
      <c r="N433" s="345" t="str">
        <f t="shared" si="327"/>
        <v>4,45%</v>
      </c>
      <c r="O433" s="59">
        <f t="shared" si="328"/>
        <v>28</v>
      </c>
      <c r="P433" s="58">
        <f t="shared" si="329"/>
        <v>149.33333333333331</v>
      </c>
      <c r="Q433" s="17" t="s">
        <v>705</v>
      </c>
      <c r="R433" s="466" t="str">
        <f t="shared" si="330"/>
        <v>3,65%</v>
      </c>
      <c r="S433" s="56">
        <f t="shared" si="331"/>
        <v>34</v>
      </c>
      <c r="T433" s="58">
        <f t="shared" si="332"/>
        <v>181.33333333333331</v>
      </c>
      <c r="U433" s="17" t="s">
        <v>712</v>
      </c>
      <c r="V433" s="474" t="str">
        <f t="shared" si="333"/>
        <v>2,99%</v>
      </c>
      <c r="W433" s="77">
        <f t="shared" si="334"/>
        <v>35</v>
      </c>
      <c r="X433" s="58">
        <f t="shared" si="335"/>
        <v>186.66666666666666</v>
      </c>
      <c r="Y433" s="17" t="s">
        <v>714</v>
      </c>
      <c r="Z433" s="345" t="str">
        <f t="shared" si="336"/>
        <v>2,87%</v>
      </c>
      <c r="AA433" s="59">
        <f t="shared" si="337"/>
        <v>47</v>
      </c>
      <c r="AB433" s="58">
        <f t="shared" si="338"/>
        <v>250.66666666666666</v>
      </c>
      <c r="AC433" s="17" t="s">
        <v>719</v>
      </c>
      <c r="AD433" s="345" t="str">
        <f t="shared" si="339"/>
        <v>2,17%</v>
      </c>
      <c r="AE433" s="59">
        <f t="shared" si="340"/>
        <v>57</v>
      </c>
      <c r="AF433" s="58">
        <f t="shared" si="341"/>
        <v>304</v>
      </c>
      <c r="AG433" s="17" t="s">
        <v>188</v>
      </c>
      <c r="AH433" s="466" t="str">
        <f t="shared" si="342"/>
        <v>1,78%</v>
      </c>
      <c r="AI433" s="56">
        <f t="shared" si="343"/>
        <v>69</v>
      </c>
      <c r="AJ433" s="58">
        <f t="shared" si="344"/>
        <v>368</v>
      </c>
      <c r="AK433" s="17" t="s">
        <v>178</v>
      </c>
      <c r="AL433" s="474" t="str">
        <f t="shared" si="345"/>
        <v>1,46%</v>
      </c>
    </row>
    <row r="434" spans="1:38" s="503" customFormat="1" ht="15.75" thickBot="1">
      <c r="A434" s="313" t="s">
        <v>643</v>
      </c>
      <c r="B434" s="314" t="s">
        <v>73</v>
      </c>
      <c r="C434" s="315">
        <v>8</v>
      </c>
      <c r="D434" s="314">
        <v>1724</v>
      </c>
      <c r="E434" s="316">
        <f t="shared" si="321"/>
        <v>215.5</v>
      </c>
      <c r="F434" s="317">
        <f>D434/24</f>
        <v>71.833333333333329</v>
      </c>
      <c r="G434" s="341">
        <f t="shared" si="322"/>
        <v>4</v>
      </c>
      <c r="H434" s="329">
        <f>G434*24</f>
        <v>96</v>
      </c>
      <c r="I434" s="330" t="s">
        <v>143</v>
      </c>
      <c r="J434" s="351" t="str">
        <f t="shared" si="324"/>
        <v>26,48%</v>
      </c>
      <c r="K434" s="554">
        <f t="shared" si="325"/>
        <v>5</v>
      </c>
      <c r="L434" s="329">
        <f>K434*24</f>
        <v>120</v>
      </c>
      <c r="M434" s="330" t="s">
        <v>144</v>
      </c>
      <c r="N434" s="555" t="str">
        <f t="shared" si="327"/>
        <v>20,02%</v>
      </c>
      <c r="O434" s="556">
        <f t="shared" si="328"/>
        <v>7</v>
      </c>
      <c r="P434" s="329">
        <f>O434*24</f>
        <v>168</v>
      </c>
      <c r="Q434" s="557" t="s">
        <v>156</v>
      </c>
      <c r="R434" s="558" t="str">
        <f t="shared" si="330"/>
        <v>16,42%</v>
      </c>
      <c r="S434" s="341">
        <f t="shared" si="331"/>
        <v>8</v>
      </c>
      <c r="T434" s="329">
        <f>S434*24</f>
        <v>192</v>
      </c>
      <c r="U434" s="557" t="s">
        <v>187</v>
      </c>
      <c r="V434" s="559" t="str">
        <f t="shared" si="333"/>
        <v>13,46%</v>
      </c>
      <c r="W434" s="554">
        <f t="shared" si="334"/>
        <v>8</v>
      </c>
      <c r="X434" s="329">
        <f>W434*24</f>
        <v>192</v>
      </c>
      <c r="Y434" s="330" t="s">
        <v>187</v>
      </c>
      <c r="Z434" s="555" t="str">
        <f t="shared" si="336"/>
        <v>12,93%</v>
      </c>
      <c r="AA434" s="556">
        <f>ROUNDUP(AA$416/$D434,0)</f>
        <v>11</v>
      </c>
      <c r="AB434" s="329">
        <f>AA434*24</f>
        <v>264</v>
      </c>
      <c r="AC434" s="330" t="s">
        <v>418</v>
      </c>
      <c r="AD434" s="555" t="str">
        <f t="shared" si="339"/>
        <v>9,78%</v>
      </c>
      <c r="AE434" s="319">
        <f t="shared" si="340"/>
        <v>13</v>
      </c>
      <c r="AF434" s="318">
        <f>AE434*24</f>
        <v>312</v>
      </c>
      <c r="AG434" s="320" t="s">
        <v>419</v>
      </c>
      <c r="AH434" s="560"/>
      <c r="AI434" s="341">
        <f t="shared" si="343"/>
        <v>16</v>
      </c>
      <c r="AJ434" s="329">
        <f>AI434*24</f>
        <v>384</v>
      </c>
      <c r="AK434" s="557" t="s">
        <v>420</v>
      </c>
      <c r="AL434" s="559" t="str">
        <f t="shared" si="345"/>
        <v>6,57%</v>
      </c>
    </row>
    <row r="435" spans="1:38" ht="15.75" thickBot="1">
      <c r="A435" s="455" t="s">
        <v>207</v>
      </c>
      <c r="B435" s="456"/>
      <c r="C435" s="456"/>
      <c r="D435" s="456"/>
      <c r="E435" s="456"/>
      <c r="F435" s="457"/>
      <c r="G435" s="434">
        <v>2170</v>
      </c>
      <c r="H435" s="431"/>
      <c r="I435" s="431"/>
      <c r="J435" s="432"/>
      <c r="K435" s="434">
        <v>2870</v>
      </c>
      <c r="L435" s="431"/>
      <c r="M435" s="431"/>
      <c r="N435" s="432"/>
      <c r="O435" s="434">
        <v>3500</v>
      </c>
      <c r="P435" s="431"/>
      <c r="Q435" s="431"/>
      <c r="R435" s="432"/>
      <c r="S435" s="434">
        <v>4270</v>
      </c>
      <c r="T435" s="431"/>
      <c r="U435" s="431"/>
      <c r="V435" s="432"/>
      <c r="W435" s="434">
        <v>2170</v>
      </c>
      <c r="X435" s="431"/>
      <c r="Y435" s="431"/>
      <c r="Z435" s="432"/>
      <c r="AA435" s="434">
        <v>2870</v>
      </c>
      <c r="AB435" s="431"/>
      <c r="AC435" s="431"/>
      <c r="AD435" s="432"/>
      <c r="AE435" s="434">
        <v>3500</v>
      </c>
      <c r="AF435" s="431"/>
      <c r="AG435" s="431"/>
      <c r="AH435" s="432"/>
      <c r="AI435" s="434">
        <v>4270</v>
      </c>
      <c r="AJ435" s="431"/>
      <c r="AK435" s="431"/>
      <c r="AL435" s="432"/>
    </row>
    <row r="436" spans="1:38" s="14" customFormat="1" ht="30">
      <c r="A436" s="298" t="s">
        <v>644</v>
      </c>
      <c r="B436" s="306" t="s">
        <v>478</v>
      </c>
      <c r="C436" s="300">
        <v>10.5</v>
      </c>
      <c r="D436" s="300">
        <v>933</v>
      </c>
      <c r="E436" s="301">
        <f t="shared" ref="E436:E449" si="346">D436/C436</f>
        <v>88.857142857142861</v>
      </c>
      <c r="F436" s="443"/>
      <c r="G436" s="480">
        <f>ROUNDUP(G$435/$D436,0)</f>
        <v>3</v>
      </c>
      <c r="H436" s="302">
        <f>ROUNDUP(G436,0)*$C436</f>
        <v>31.5</v>
      </c>
      <c r="I436" s="300" t="s">
        <v>479</v>
      </c>
      <c r="J436" s="482" t="str">
        <f>TEXT(D436/$G$435,"0,00%")</f>
        <v>43,00%</v>
      </c>
      <c r="K436" s="480">
        <f>ROUNDUP(K$435/$D436,0)</f>
        <v>4</v>
      </c>
      <c r="L436" s="302">
        <f>ROUNDUP(K436,0)*$C436</f>
        <v>42</v>
      </c>
      <c r="M436" s="304" t="s">
        <v>226</v>
      </c>
      <c r="N436" s="482" t="str">
        <f>TEXT(D436/$K$435,"0,00%")</f>
        <v>32,51%</v>
      </c>
      <c r="O436" s="480">
        <f>ROUNDUP(O$435/$D436,0)</f>
        <v>4</v>
      </c>
      <c r="P436" s="302">
        <f>ROUNDUP(O436,0)*$C436</f>
        <v>42</v>
      </c>
      <c r="Q436" s="300" t="s">
        <v>226</v>
      </c>
      <c r="R436" s="482" t="str">
        <f>TEXT(D436/$O$435,"0,00%")</f>
        <v>26,66%</v>
      </c>
      <c r="S436" s="82">
        <f>ROUNDUP(S$435/$D436,0)</f>
        <v>5</v>
      </c>
      <c r="T436" s="83">
        <f>ROUNDUP(S436,0)*$C436</f>
        <v>52.5</v>
      </c>
      <c r="U436" s="10" t="s">
        <v>480</v>
      </c>
      <c r="V436" s="343" t="str">
        <f>TEXT(D436/$S$435,"0,00%")</f>
        <v>21,85%</v>
      </c>
      <c r="W436" s="480">
        <f>ROUNDUP(W$435/$D436,0)</f>
        <v>3</v>
      </c>
      <c r="X436" s="302">
        <f>ROUNDUP(W436,0)*$C436</f>
        <v>31.5</v>
      </c>
      <c r="Y436" s="300" t="s">
        <v>479</v>
      </c>
      <c r="Z436" s="482" t="str">
        <f>TEXT($D436/$W$435,"0,00%")</f>
        <v>43,00%</v>
      </c>
      <c r="AA436" s="480">
        <f>ROUNDUP(AA$435/$D436,0)</f>
        <v>4</v>
      </c>
      <c r="AB436" s="302">
        <f>ROUNDUP(AA436,0)*$C436</f>
        <v>42</v>
      </c>
      <c r="AC436" s="304" t="s">
        <v>226</v>
      </c>
      <c r="AD436" s="482" t="str">
        <f>TEXT($D436/$AA$435,"0,00%")</f>
        <v>32,51%</v>
      </c>
      <c r="AE436" s="480">
        <f>ROUNDUP(AE$435/$D436,0)</f>
        <v>4</v>
      </c>
      <c r="AF436" s="302">
        <f>ROUNDUP(AE436,0)*$C436</f>
        <v>42</v>
      </c>
      <c r="AG436" s="300" t="s">
        <v>226</v>
      </c>
      <c r="AH436" s="482" t="str">
        <f>TEXT($D436/$AE$435,"0,00%")</f>
        <v>26,66%</v>
      </c>
      <c r="AI436" s="82">
        <f>ROUNDUP(AI$435/$D436,0)</f>
        <v>5</v>
      </c>
      <c r="AJ436" s="83">
        <f>ROUNDUP(AI436,0)*$C436</f>
        <v>52.5</v>
      </c>
      <c r="AK436" s="10" t="s">
        <v>480</v>
      </c>
      <c r="AL436" s="343" t="str">
        <f>TEXT($D436/$AI$435,"0,00%")</f>
        <v>21,85%</v>
      </c>
    </row>
    <row r="437" spans="1:38">
      <c r="A437" s="24" t="s">
        <v>645</v>
      </c>
      <c r="B437" s="294" t="s">
        <v>548</v>
      </c>
      <c r="C437" s="17">
        <f>8+(20/60)</f>
        <v>8.3333333333333339</v>
      </c>
      <c r="D437" s="17">
        <v>598</v>
      </c>
      <c r="E437" s="33">
        <f t="shared" si="346"/>
        <v>71.759999999999991</v>
      </c>
      <c r="F437" s="384"/>
      <c r="G437" s="56">
        <f t="shared" ref="G437:G449" si="347">ROUNDUP(G$435/$D437,0)</f>
        <v>4</v>
      </c>
      <c r="H437" s="58">
        <f t="shared" ref="H437:H449" si="348">ROUNDUP(G437,0)*$C437</f>
        <v>33.333333333333336</v>
      </c>
      <c r="I437" s="17" t="s">
        <v>253</v>
      </c>
      <c r="J437" s="345" t="str">
        <f t="shared" ref="J437:J449" si="349">TEXT(D437/$G$435,"0,00%")</f>
        <v>27,56%</v>
      </c>
      <c r="K437" s="56">
        <f t="shared" ref="K437:K449" si="350">ROUNDUP(K$435/$D437,0)</f>
        <v>5</v>
      </c>
      <c r="L437" s="58">
        <f t="shared" ref="L437:L449" si="351">ROUNDUP(K437,0)*$C437</f>
        <v>41.666666666666671</v>
      </c>
      <c r="M437" s="17" t="s">
        <v>71</v>
      </c>
      <c r="N437" s="345" t="str">
        <f t="shared" ref="N437:N449" si="352">TEXT(D437/$K$435,"0,00%")</f>
        <v>20,84%</v>
      </c>
      <c r="O437" s="56">
        <f t="shared" ref="O437:O449" si="353">ROUNDUP(O$435/$D437,0)</f>
        <v>6</v>
      </c>
      <c r="P437" s="58">
        <f t="shared" ref="P437:P449" si="354">ROUNDUP(O437,0)*$C437</f>
        <v>50</v>
      </c>
      <c r="Q437" s="17" t="s">
        <v>44</v>
      </c>
      <c r="R437" s="345" t="str">
        <f t="shared" ref="R437:R449" si="355">TEXT(D437/$O$435,"0,00%")</f>
        <v>17,09%</v>
      </c>
      <c r="S437" s="56">
        <f t="shared" ref="S437:S449" si="356">ROUNDUP(S$435/$D437,0)</f>
        <v>8</v>
      </c>
      <c r="T437" s="58">
        <f t="shared" ref="T437:T449" si="357">ROUNDUP(S437,0)*$C437</f>
        <v>66.666666666666671</v>
      </c>
      <c r="U437" s="17" t="s">
        <v>97</v>
      </c>
      <c r="V437" s="474" t="str">
        <f t="shared" ref="V437:V449" si="358">TEXT(D437/$S$435,"0,00%")</f>
        <v>14,00%</v>
      </c>
      <c r="W437" s="56">
        <f t="shared" ref="W437:W449" si="359">ROUNDUP(W$435/$D437,0)</f>
        <v>4</v>
      </c>
      <c r="X437" s="58">
        <f t="shared" ref="X437:X449" si="360">ROUNDUP(W437,0)*$C437</f>
        <v>33.333333333333336</v>
      </c>
      <c r="Y437" s="17" t="s">
        <v>253</v>
      </c>
      <c r="Z437" s="345" t="str">
        <f t="shared" ref="Z437:Z449" si="361">TEXT(D437/$W$435,"0,00%")</f>
        <v>27,56%</v>
      </c>
      <c r="AA437" s="56">
        <f t="shared" ref="AA437:AA449" si="362">ROUNDUP(AA$435/$D437,0)</f>
        <v>5</v>
      </c>
      <c r="AB437" s="58">
        <f t="shared" ref="AB437:AB449" si="363">ROUNDUP(AA437,0)*$C437</f>
        <v>41.666666666666671</v>
      </c>
      <c r="AC437" s="17" t="s">
        <v>71</v>
      </c>
      <c r="AD437" s="345" t="str">
        <f t="shared" ref="AD437:AD449" si="364">TEXT($D437/$AA$435,"0,00%")</f>
        <v>20,84%</v>
      </c>
      <c r="AE437" s="56">
        <f t="shared" ref="AE437:AE449" si="365">ROUNDUP(AE$435/$D437,0)</f>
        <v>6</v>
      </c>
      <c r="AF437" s="58">
        <f t="shared" ref="AF437:AF449" si="366">ROUNDUP(AE437,0)*$C437</f>
        <v>50</v>
      </c>
      <c r="AG437" s="17" t="s">
        <v>44</v>
      </c>
      <c r="AH437" s="345" t="str">
        <f t="shared" ref="AH437:AH449" si="367">TEXT($D437/$AE$435,"0,00%")</f>
        <v>17,09%</v>
      </c>
      <c r="AI437" s="56">
        <f t="shared" ref="AI437:AI449" si="368">ROUNDUP(AI$435/$D437,0)</f>
        <v>8</v>
      </c>
      <c r="AJ437" s="58">
        <f t="shared" ref="AJ437:AJ449" si="369">ROUNDUP(AI437,0)*$C437</f>
        <v>66.666666666666671</v>
      </c>
      <c r="AK437" s="17" t="s">
        <v>97</v>
      </c>
      <c r="AL437" s="474" t="str">
        <f t="shared" ref="AL437:AL449" si="370">TEXT($D437/$AI$435,"0,00%")</f>
        <v>14,00%</v>
      </c>
    </row>
    <row r="438" spans="1:38" s="14" customFormat="1" ht="30">
      <c r="A438" s="23" t="s">
        <v>685</v>
      </c>
      <c r="B438" s="196" t="s">
        <v>683</v>
      </c>
      <c r="C438" s="9">
        <v>10.5</v>
      </c>
      <c r="D438" s="9">
        <v>778</v>
      </c>
      <c r="E438" s="27">
        <f t="shared" si="346"/>
        <v>74.095238095238102</v>
      </c>
      <c r="F438" s="305">
        <f>E438/2</f>
        <v>37.047619047619051</v>
      </c>
      <c r="G438" s="100">
        <f t="shared" si="347"/>
        <v>3</v>
      </c>
      <c r="H438" s="106">
        <f t="shared" si="348"/>
        <v>31.5</v>
      </c>
      <c r="I438" s="9" t="s">
        <v>479</v>
      </c>
      <c r="J438" s="343" t="str">
        <f t="shared" si="349"/>
        <v>35,85%</v>
      </c>
      <c r="K438" s="100">
        <f t="shared" si="350"/>
        <v>4</v>
      </c>
      <c r="L438" s="106">
        <f t="shared" si="351"/>
        <v>42</v>
      </c>
      <c r="M438" s="34" t="s">
        <v>226</v>
      </c>
      <c r="N438" s="343" t="str">
        <f t="shared" si="352"/>
        <v>27,11%</v>
      </c>
      <c r="O438" s="100">
        <f t="shared" si="353"/>
        <v>5</v>
      </c>
      <c r="P438" s="106">
        <f t="shared" si="354"/>
        <v>52.5</v>
      </c>
      <c r="Q438" s="9" t="s">
        <v>480</v>
      </c>
      <c r="R438" s="343" t="str">
        <f t="shared" si="355"/>
        <v>22,23%</v>
      </c>
      <c r="S438" s="100">
        <f t="shared" si="356"/>
        <v>6</v>
      </c>
      <c r="T438" s="106">
        <f t="shared" si="357"/>
        <v>63</v>
      </c>
      <c r="U438" s="34" t="s">
        <v>50</v>
      </c>
      <c r="V438" s="473" t="str">
        <f t="shared" si="358"/>
        <v>18,22%</v>
      </c>
      <c r="W438" s="100">
        <f t="shared" si="359"/>
        <v>3</v>
      </c>
      <c r="X438" s="106">
        <f t="shared" si="360"/>
        <v>31.5</v>
      </c>
      <c r="Y438" s="9" t="s">
        <v>479</v>
      </c>
      <c r="Z438" s="343" t="str">
        <f t="shared" si="361"/>
        <v>35,85%</v>
      </c>
      <c r="AA438" s="100">
        <f t="shared" si="362"/>
        <v>4</v>
      </c>
      <c r="AB438" s="106">
        <f t="shared" si="363"/>
        <v>42</v>
      </c>
      <c r="AC438" s="34" t="s">
        <v>226</v>
      </c>
      <c r="AD438" s="343" t="str">
        <f t="shared" si="364"/>
        <v>27,11%</v>
      </c>
      <c r="AE438" s="100">
        <f t="shared" si="365"/>
        <v>5</v>
      </c>
      <c r="AF438" s="106">
        <f t="shared" si="366"/>
        <v>52.5</v>
      </c>
      <c r="AG438" s="9" t="s">
        <v>480</v>
      </c>
      <c r="AH438" s="343" t="str">
        <f t="shared" si="367"/>
        <v>22,23%</v>
      </c>
      <c r="AI438" s="100">
        <f t="shared" si="368"/>
        <v>6</v>
      </c>
      <c r="AJ438" s="106">
        <f t="shared" si="369"/>
        <v>63</v>
      </c>
      <c r="AK438" s="34" t="s">
        <v>50</v>
      </c>
      <c r="AL438" s="473" t="str">
        <f t="shared" si="370"/>
        <v>18,22%</v>
      </c>
    </row>
    <row r="439" spans="1:38">
      <c r="A439" s="24" t="s">
        <v>646</v>
      </c>
      <c r="B439" s="17"/>
      <c r="C439" s="17"/>
      <c r="D439" s="17"/>
      <c r="E439" s="33"/>
      <c r="F439" s="384"/>
      <c r="G439" s="56"/>
      <c r="H439" s="58"/>
      <c r="I439" s="17"/>
      <c r="J439" s="345"/>
      <c r="K439" s="56"/>
      <c r="L439" s="58"/>
      <c r="M439" s="17"/>
      <c r="N439" s="345"/>
      <c r="O439" s="56"/>
      <c r="P439" s="58"/>
      <c r="Q439" s="17"/>
      <c r="R439" s="345"/>
      <c r="S439" s="56"/>
      <c r="T439" s="58"/>
      <c r="U439" s="17"/>
      <c r="V439" s="474"/>
      <c r="W439" s="56"/>
      <c r="X439" s="58"/>
      <c r="Y439" s="17"/>
      <c r="Z439" s="345"/>
      <c r="AA439" s="56"/>
      <c r="AB439" s="58"/>
      <c r="AC439" s="17"/>
      <c r="AD439" s="345"/>
      <c r="AE439" s="56"/>
      <c r="AF439" s="58"/>
      <c r="AG439" s="17"/>
      <c r="AH439" s="345"/>
      <c r="AI439" s="56"/>
      <c r="AJ439" s="58"/>
      <c r="AK439" s="17"/>
      <c r="AL439" s="474"/>
    </row>
    <row r="440" spans="1:38" s="14" customFormat="1">
      <c r="A440" s="259" t="s">
        <v>757</v>
      </c>
      <c r="B440" s="196" t="s">
        <v>124</v>
      </c>
      <c r="C440" s="9">
        <v>3</v>
      </c>
      <c r="D440" s="9">
        <v>215</v>
      </c>
      <c r="E440" s="108">
        <f t="shared" si="346"/>
        <v>71.666666666666671</v>
      </c>
      <c r="F440" s="384"/>
      <c r="G440" s="100">
        <f t="shared" si="347"/>
        <v>11</v>
      </c>
      <c r="H440" s="106">
        <f t="shared" si="348"/>
        <v>33</v>
      </c>
      <c r="I440" s="9" t="s">
        <v>216</v>
      </c>
      <c r="J440" s="343" t="str">
        <f t="shared" si="349"/>
        <v>9,91%</v>
      </c>
      <c r="K440" s="100">
        <f t="shared" si="350"/>
        <v>14</v>
      </c>
      <c r="L440" s="106">
        <f t="shared" si="351"/>
        <v>42</v>
      </c>
      <c r="M440" s="34" t="s">
        <v>226</v>
      </c>
      <c r="N440" s="343" t="str">
        <f t="shared" si="352"/>
        <v>7,49%</v>
      </c>
      <c r="O440" s="100">
        <f t="shared" si="353"/>
        <v>17</v>
      </c>
      <c r="P440" s="106">
        <f t="shared" si="354"/>
        <v>51</v>
      </c>
      <c r="Q440" s="9" t="s">
        <v>452</v>
      </c>
      <c r="R440" s="343" t="str">
        <f t="shared" si="355"/>
        <v>6,14%</v>
      </c>
      <c r="S440" s="100">
        <f t="shared" si="356"/>
        <v>20</v>
      </c>
      <c r="T440" s="106">
        <f t="shared" si="357"/>
        <v>60</v>
      </c>
      <c r="U440" s="9" t="s">
        <v>45</v>
      </c>
      <c r="V440" s="473" t="str">
        <f t="shared" si="358"/>
        <v>5,04%</v>
      </c>
      <c r="W440" s="100">
        <f t="shared" si="359"/>
        <v>11</v>
      </c>
      <c r="X440" s="106">
        <f t="shared" si="360"/>
        <v>33</v>
      </c>
      <c r="Y440" s="9" t="s">
        <v>216</v>
      </c>
      <c r="Z440" s="343" t="str">
        <f t="shared" si="361"/>
        <v>9,91%</v>
      </c>
      <c r="AA440" s="100">
        <f t="shared" si="362"/>
        <v>14</v>
      </c>
      <c r="AB440" s="106">
        <f t="shared" si="363"/>
        <v>42</v>
      </c>
      <c r="AC440" s="34" t="s">
        <v>226</v>
      </c>
      <c r="AD440" s="343" t="str">
        <f t="shared" si="364"/>
        <v>7,49%</v>
      </c>
      <c r="AE440" s="100">
        <f t="shared" si="365"/>
        <v>17</v>
      </c>
      <c r="AF440" s="106">
        <f t="shared" si="366"/>
        <v>51</v>
      </c>
      <c r="AG440" s="9" t="s">
        <v>452</v>
      </c>
      <c r="AH440" s="343" t="str">
        <f t="shared" si="367"/>
        <v>6,14%</v>
      </c>
      <c r="AI440" s="100">
        <f t="shared" si="368"/>
        <v>20</v>
      </c>
      <c r="AJ440" s="106">
        <f t="shared" si="369"/>
        <v>60</v>
      </c>
      <c r="AK440" s="9" t="s">
        <v>45</v>
      </c>
      <c r="AL440" s="473" t="str">
        <f t="shared" si="370"/>
        <v>5,04%</v>
      </c>
    </row>
    <row r="441" spans="1:38" s="14" customFormat="1">
      <c r="A441" s="259" t="s">
        <v>758</v>
      </c>
      <c r="B441" s="196" t="s">
        <v>151</v>
      </c>
      <c r="C441" s="9">
        <v>6</v>
      </c>
      <c r="D441" s="9">
        <v>431</v>
      </c>
      <c r="E441" s="27">
        <f t="shared" si="346"/>
        <v>71.833333333333329</v>
      </c>
      <c r="F441" s="384"/>
      <c r="G441" s="100">
        <f t="shared" si="347"/>
        <v>6</v>
      </c>
      <c r="H441" s="106">
        <f t="shared" si="348"/>
        <v>36</v>
      </c>
      <c r="I441" s="34" t="s">
        <v>48</v>
      </c>
      <c r="J441" s="343" t="str">
        <f t="shared" si="349"/>
        <v>19,86%</v>
      </c>
      <c r="K441" s="100">
        <f t="shared" si="350"/>
        <v>7</v>
      </c>
      <c r="L441" s="106">
        <f t="shared" si="351"/>
        <v>42</v>
      </c>
      <c r="M441" s="34" t="s">
        <v>226</v>
      </c>
      <c r="N441" s="343" t="str">
        <f t="shared" si="352"/>
        <v>15,02%</v>
      </c>
      <c r="O441" s="100">
        <f t="shared" si="353"/>
        <v>9</v>
      </c>
      <c r="P441" s="106">
        <f t="shared" si="354"/>
        <v>54</v>
      </c>
      <c r="Q441" s="34" t="s">
        <v>49</v>
      </c>
      <c r="R441" s="343" t="str">
        <f t="shared" si="355"/>
        <v>12,31%</v>
      </c>
      <c r="S441" s="100">
        <f t="shared" si="356"/>
        <v>10</v>
      </c>
      <c r="T441" s="106">
        <f t="shared" si="357"/>
        <v>60</v>
      </c>
      <c r="U441" s="9" t="s">
        <v>45</v>
      </c>
      <c r="V441" s="473" t="str">
        <f t="shared" si="358"/>
        <v>10,09%</v>
      </c>
      <c r="W441" s="100">
        <f t="shared" si="359"/>
        <v>6</v>
      </c>
      <c r="X441" s="106">
        <f t="shared" si="360"/>
        <v>36</v>
      </c>
      <c r="Y441" s="34" t="s">
        <v>48</v>
      </c>
      <c r="Z441" s="343" t="str">
        <f t="shared" si="361"/>
        <v>19,86%</v>
      </c>
      <c r="AA441" s="100">
        <f t="shared" si="362"/>
        <v>7</v>
      </c>
      <c r="AB441" s="106">
        <f t="shared" si="363"/>
        <v>42</v>
      </c>
      <c r="AC441" s="34" t="s">
        <v>226</v>
      </c>
      <c r="AD441" s="343" t="str">
        <f t="shared" si="364"/>
        <v>15,02%</v>
      </c>
      <c r="AE441" s="100">
        <f t="shared" si="365"/>
        <v>9</v>
      </c>
      <c r="AF441" s="106">
        <f t="shared" si="366"/>
        <v>54</v>
      </c>
      <c r="AG441" s="34" t="s">
        <v>49</v>
      </c>
      <c r="AH441" s="343" t="str">
        <f t="shared" si="367"/>
        <v>12,31%</v>
      </c>
      <c r="AI441" s="100">
        <f t="shared" si="368"/>
        <v>10</v>
      </c>
      <c r="AJ441" s="106">
        <f t="shared" si="369"/>
        <v>60</v>
      </c>
      <c r="AK441" s="9" t="s">
        <v>45</v>
      </c>
      <c r="AL441" s="473" t="str">
        <f t="shared" si="370"/>
        <v>10,09%</v>
      </c>
    </row>
    <row r="442" spans="1:38">
      <c r="A442" s="24" t="s">
        <v>647</v>
      </c>
      <c r="B442" s="162" t="s">
        <v>83</v>
      </c>
      <c r="C442" s="17">
        <v>7</v>
      </c>
      <c r="D442" s="17">
        <v>646</v>
      </c>
      <c r="E442" s="33">
        <f t="shared" si="346"/>
        <v>92.285714285714292</v>
      </c>
      <c r="F442" s="384"/>
      <c r="G442" s="56">
        <f t="shared" si="347"/>
        <v>4</v>
      </c>
      <c r="H442" s="58">
        <f t="shared" si="348"/>
        <v>28</v>
      </c>
      <c r="I442" s="17" t="s">
        <v>211</v>
      </c>
      <c r="J442" s="345" t="str">
        <f t="shared" si="349"/>
        <v>29,77%</v>
      </c>
      <c r="K442" s="56">
        <f t="shared" si="350"/>
        <v>5</v>
      </c>
      <c r="L442" s="58">
        <f t="shared" si="351"/>
        <v>35</v>
      </c>
      <c r="M442" s="17" t="s">
        <v>17</v>
      </c>
      <c r="N442" s="345" t="str">
        <f t="shared" si="352"/>
        <v>22,51%</v>
      </c>
      <c r="O442" s="56">
        <f t="shared" si="353"/>
        <v>6</v>
      </c>
      <c r="P442" s="58">
        <f t="shared" si="354"/>
        <v>42</v>
      </c>
      <c r="Q442" s="17" t="s">
        <v>226</v>
      </c>
      <c r="R442" s="345" t="str">
        <f t="shared" si="355"/>
        <v>18,46%</v>
      </c>
      <c r="S442" s="56">
        <f t="shared" si="356"/>
        <v>7</v>
      </c>
      <c r="T442" s="58">
        <f t="shared" si="357"/>
        <v>49</v>
      </c>
      <c r="U442" s="17" t="s">
        <v>84</v>
      </c>
      <c r="V442" s="474" t="str">
        <f t="shared" si="358"/>
        <v>15,13%</v>
      </c>
      <c r="W442" s="56">
        <f t="shared" si="359"/>
        <v>4</v>
      </c>
      <c r="X442" s="58">
        <f t="shared" si="360"/>
        <v>28</v>
      </c>
      <c r="Y442" s="17" t="s">
        <v>211</v>
      </c>
      <c r="Z442" s="345" t="str">
        <f t="shared" si="361"/>
        <v>29,77%</v>
      </c>
      <c r="AA442" s="56">
        <f t="shared" si="362"/>
        <v>5</v>
      </c>
      <c r="AB442" s="58">
        <f t="shared" si="363"/>
        <v>35</v>
      </c>
      <c r="AC442" s="17" t="s">
        <v>17</v>
      </c>
      <c r="AD442" s="345" t="str">
        <f t="shared" si="364"/>
        <v>22,51%</v>
      </c>
      <c r="AE442" s="56">
        <f t="shared" si="365"/>
        <v>6</v>
      </c>
      <c r="AF442" s="58">
        <f t="shared" si="366"/>
        <v>42</v>
      </c>
      <c r="AG442" s="17" t="s">
        <v>226</v>
      </c>
      <c r="AH442" s="345" t="str">
        <f t="shared" si="367"/>
        <v>18,46%</v>
      </c>
      <c r="AI442" s="56">
        <f t="shared" si="368"/>
        <v>7</v>
      </c>
      <c r="AJ442" s="58">
        <f t="shared" si="369"/>
        <v>49</v>
      </c>
      <c r="AK442" s="17" t="s">
        <v>84</v>
      </c>
      <c r="AL442" s="474" t="str">
        <f t="shared" si="370"/>
        <v>15,13%</v>
      </c>
    </row>
    <row r="443" spans="1:38">
      <c r="A443" s="24" t="s">
        <v>648</v>
      </c>
      <c r="B443" s="162" t="s">
        <v>14</v>
      </c>
      <c r="C443" s="17">
        <v>5</v>
      </c>
      <c r="D443" s="17">
        <v>431</v>
      </c>
      <c r="E443" s="33">
        <f t="shared" si="346"/>
        <v>86.2</v>
      </c>
      <c r="F443" s="384"/>
      <c r="G443" s="56">
        <f t="shared" si="347"/>
        <v>6</v>
      </c>
      <c r="H443" s="58">
        <f t="shared" si="348"/>
        <v>30</v>
      </c>
      <c r="I443" s="17" t="s">
        <v>16</v>
      </c>
      <c r="J443" s="345" t="str">
        <f t="shared" si="349"/>
        <v>19,86%</v>
      </c>
      <c r="K443" s="56">
        <f t="shared" si="350"/>
        <v>7</v>
      </c>
      <c r="L443" s="58">
        <f t="shared" si="351"/>
        <v>35</v>
      </c>
      <c r="M443" s="17" t="s">
        <v>17</v>
      </c>
      <c r="N443" s="345" t="str">
        <f t="shared" si="352"/>
        <v>15,02%</v>
      </c>
      <c r="O443" s="56">
        <f t="shared" si="353"/>
        <v>9</v>
      </c>
      <c r="P443" s="58">
        <f t="shared" si="354"/>
        <v>45</v>
      </c>
      <c r="Q443" s="17" t="s">
        <v>18</v>
      </c>
      <c r="R443" s="345" t="str">
        <f t="shared" si="355"/>
        <v>12,31%</v>
      </c>
      <c r="S443" s="56">
        <f t="shared" si="356"/>
        <v>10</v>
      </c>
      <c r="T443" s="58">
        <f t="shared" si="357"/>
        <v>50</v>
      </c>
      <c r="U443" s="17" t="s">
        <v>44</v>
      </c>
      <c r="V443" s="474" t="str">
        <f t="shared" si="358"/>
        <v>10,09%</v>
      </c>
      <c r="W443" s="56">
        <f t="shared" si="359"/>
        <v>6</v>
      </c>
      <c r="X443" s="58">
        <f t="shared" si="360"/>
        <v>30</v>
      </c>
      <c r="Y443" s="17" t="s">
        <v>16</v>
      </c>
      <c r="Z443" s="345" t="str">
        <f t="shared" si="361"/>
        <v>19,86%</v>
      </c>
      <c r="AA443" s="56">
        <f t="shared" si="362"/>
        <v>7</v>
      </c>
      <c r="AB443" s="58">
        <f t="shared" si="363"/>
        <v>35</v>
      </c>
      <c r="AC443" s="17" t="s">
        <v>17</v>
      </c>
      <c r="AD443" s="345" t="str">
        <f t="shared" si="364"/>
        <v>15,02%</v>
      </c>
      <c r="AE443" s="56">
        <f t="shared" si="365"/>
        <v>9</v>
      </c>
      <c r="AF443" s="58">
        <f t="shared" si="366"/>
        <v>45</v>
      </c>
      <c r="AG443" s="17" t="s">
        <v>18</v>
      </c>
      <c r="AH443" s="345" t="str">
        <f t="shared" si="367"/>
        <v>12,31%</v>
      </c>
      <c r="AI443" s="56">
        <f t="shared" si="368"/>
        <v>10</v>
      </c>
      <c r="AJ443" s="58">
        <f t="shared" si="369"/>
        <v>50</v>
      </c>
      <c r="AK443" s="17" t="s">
        <v>44</v>
      </c>
      <c r="AL443" s="474" t="str">
        <f t="shared" si="370"/>
        <v>10,09%</v>
      </c>
    </row>
    <row r="444" spans="1:38" ht="30">
      <c r="A444" s="24" t="s">
        <v>674</v>
      </c>
      <c r="B444" s="162" t="s">
        <v>79</v>
      </c>
      <c r="C444" s="17">
        <v>4</v>
      </c>
      <c r="D444" s="162">
        <v>359</v>
      </c>
      <c r="E444" s="33">
        <f t="shared" si="346"/>
        <v>89.75</v>
      </c>
      <c r="F444" s="384"/>
      <c r="G444" s="56">
        <f t="shared" si="347"/>
        <v>7</v>
      </c>
      <c r="H444" s="58">
        <f t="shared" si="348"/>
        <v>28</v>
      </c>
      <c r="I444" s="17" t="s">
        <v>211</v>
      </c>
      <c r="J444" s="345" t="str">
        <f t="shared" si="349"/>
        <v>16,54%</v>
      </c>
      <c r="K444" s="56">
        <f t="shared" si="350"/>
        <v>8</v>
      </c>
      <c r="L444" s="58">
        <f t="shared" si="351"/>
        <v>32</v>
      </c>
      <c r="M444" s="17" t="s">
        <v>60</v>
      </c>
      <c r="N444" s="345" t="str">
        <f t="shared" si="352"/>
        <v>12,51%</v>
      </c>
      <c r="O444" s="56">
        <f t="shared" si="353"/>
        <v>10</v>
      </c>
      <c r="P444" s="58">
        <f t="shared" si="354"/>
        <v>40</v>
      </c>
      <c r="Q444" s="17" t="s">
        <v>21</v>
      </c>
      <c r="R444" s="345" t="str">
        <f t="shared" si="355"/>
        <v>10,26%</v>
      </c>
      <c r="S444" s="56">
        <f t="shared" si="356"/>
        <v>12</v>
      </c>
      <c r="T444" s="58">
        <f t="shared" si="357"/>
        <v>48</v>
      </c>
      <c r="U444" s="17" t="s">
        <v>74</v>
      </c>
      <c r="V444" s="474" t="str">
        <f t="shared" si="358"/>
        <v>8,41%</v>
      </c>
      <c r="W444" s="56">
        <f t="shared" si="359"/>
        <v>7</v>
      </c>
      <c r="X444" s="58">
        <f t="shared" si="360"/>
        <v>28</v>
      </c>
      <c r="Y444" s="17" t="s">
        <v>211</v>
      </c>
      <c r="Z444" s="345" t="str">
        <f t="shared" si="361"/>
        <v>16,54%</v>
      </c>
      <c r="AA444" s="56">
        <f t="shared" si="362"/>
        <v>8</v>
      </c>
      <c r="AB444" s="58">
        <f t="shared" si="363"/>
        <v>32</v>
      </c>
      <c r="AC444" s="17" t="s">
        <v>60</v>
      </c>
      <c r="AD444" s="345" t="str">
        <f t="shared" si="364"/>
        <v>12,51%</v>
      </c>
      <c r="AE444" s="56">
        <f t="shared" si="365"/>
        <v>10</v>
      </c>
      <c r="AF444" s="58">
        <f t="shared" si="366"/>
        <v>40</v>
      </c>
      <c r="AG444" s="17" t="s">
        <v>21</v>
      </c>
      <c r="AH444" s="345" t="str">
        <f t="shared" si="367"/>
        <v>10,26%</v>
      </c>
      <c r="AI444" s="56">
        <f t="shared" si="368"/>
        <v>12</v>
      </c>
      <c r="AJ444" s="58">
        <f t="shared" si="369"/>
        <v>48</v>
      </c>
      <c r="AK444" s="17" t="s">
        <v>74</v>
      </c>
      <c r="AL444" s="474" t="str">
        <f t="shared" si="370"/>
        <v>8,41%</v>
      </c>
    </row>
    <row r="445" spans="1:38" ht="30">
      <c r="A445" s="24" t="s">
        <v>649</v>
      </c>
      <c r="B445" s="162" t="s">
        <v>478</v>
      </c>
      <c r="C445" s="17">
        <v>10.5</v>
      </c>
      <c r="D445" s="162">
        <v>957</v>
      </c>
      <c r="E445" s="33">
        <f t="shared" si="346"/>
        <v>91.142857142857139</v>
      </c>
      <c r="F445" s="384"/>
      <c r="G445" s="56">
        <f t="shared" si="347"/>
        <v>3</v>
      </c>
      <c r="H445" s="58">
        <f t="shared" si="348"/>
        <v>31.5</v>
      </c>
      <c r="I445" s="17" t="s">
        <v>479</v>
      </c>
      <c r="J445" s="345" t="str">
        <f t="shared" si="349"/>
        <v>44,10%</v>
      </c>
      <c r="K445" s="56">
        <f t="shared" si="350"/>
        <v>3</v>
      </c>
      <c r="L445" s="58">
        <f t="shared" si="351"/>
        <v>31.5</v>
      </c>
      <c r="M445" s="17" t="s">
        <v>260</v>
      </c>
      <c r="N445" s="345" t="str">
        <f t="shared" si="352"/>
        <v>33,34%</v>
      </c>
      <c r="O445" s="56">
        <f t="shared" si="353"/>
        <v>4</v>
      </c>
      <c r="P445" s="58">
        <f t="shared" si="354"/>
        <v>42</v>
      </c>
      <c r="Q445" s="17" t="s">
        <v>226</v>
      </c>
      <c r="R445" s="345" t="str">
        <f t="shared" si="355"/>
        <v>27,34%</v>
      </c>
      <c r="S445" s="56">
        <f t="shared" si="356"/>
        <v>5</v>
      </c>
      <c r="T445" s="58">
        <f t="shared" si="357"/>
        <v>52.5</v>
      </c>
      <c r="U445" s="17" t="s">
        <v>480</v>
      </c>
      <c r="V445" s="474" t="str">
        <f t="shared" si="358"/>
        <v>22,41%</v>
      </c>
      <c r="W445" s="56">
        <f t="shared" si="359"/>
        <v>3</v>
      </c>
      <c r="X445" s="58">
        <f t="shared" si="360"/>
        <v>31.5</v>
      </c>
      <c r="Y445" s="17" t="s">
        <v>479</v>
      </c>
      <c r="Z445" s="345" t="str">
        <f t="shared" si="361"/>
        <v>44,10%</v>
      </c>
      <c r="AA445" s="56">
        <f t="shared" si="362"/>
        <v>3</v>
      </c>
      <c r="AB445" s="58">
        <f t="shared" si="363"/>
        <v>31.5</v>
      </c>
      <c r="AC445" s="17" t="s">
        <v>260</v>
      </c>
      <c r="AD445" s="345" t="str">
        <f t="shared" si="364"/>
        <v>33,34%</v>
      </c>
      <c r="AE445" s="56">
        <f t="shared" si="365"/>
        <v>4</v>
      </c>
      <c r="AF445" s="58">
        <f t="shared" si="366"/>
        <v>42</v>
      </c>
      <c r="AG445" s="17" t="s">
        <v>226</v>
      </c>
      <c r="AH445" s="345" t="str">
        <f t="shared" si="367"/>
        <v>27,34%</v>
      </c>
      <c r="AI445" s="56">
        <f t="shared" si="368"/>
        <v>5</v>
      </c>
      <c r="AJ445" s="58">
        <f t="shared" si="369"/>
        <v>52.5</v>
      </c>
      <c r="AK445" s="17" t="s">
        <v>480</v>
      </c>
      <c r="AL445" s="474" t="str">
        <f t="shared" si="370"/>
        <v>22,41%</v>
      </c>
    </row>
    <row r="446" spans="1:38" s="503" customFormat="1" ht="30">
      <c r="A446" s="197" t="s">
        <v>650</v>
      </c>
      <c r="B446" s="198" t="s">
        <v>151</v>
      </c>
      <c r="C446" s="199">
        <v>6</v>
      </c>
      <c r="D446" s="199">
        <v>431</v>
      </c>
      <c r="E446" s="200">
        <f t="shared" si="346"/>
        <v>71.833333333333329</v>
      </c>
      <c r="F446" s="384"/>
      <c r="G446" s="207">
        <f t="shared" si="347"/>
        <v>6</v>
      </c>
      <c r="H446" s="203">
        <f t="shared" si="348"/>
        <v>36</v>
      </c>
      <c r="I446" s="308" t="s">
        <v>48</v>
      </c>
      <c r="J446" s="351" t="str">
        <f t="shared" si="349"/>
        <v>19,86%</v>
      </c>
      <c r="K446" s="207">
        <f t="shared" si="350"/>
        <v>7</v>
      </c>
      <c r="L446" s="203">
        <f t="shared" si="351"/>
        <v>42</v>
      </c>
      <c r="M446" s="308" t="s">
        <v>226</v>
      </c>
      <c r="N446" s="351" t="str">
        <f t="shared" si="352"/>
        <v>15,02%</v>
      </c>
      <c r="O446" s="207">
        <f t="shared" si="353"/>
        <v>9</v>
      </c>
      <c r="P446" s="203">
        <f t="shared" si="354"/>
        <v>54</v>
      </c>
      <c r="Q446" s="308" t="s">
        <v>49</v>
      </c>
      <c r="R446" s="351" t="str">
        <f t="shared" si="355"/>
        <v>12,31%</v>
      </c>
      <c r="S446" s="207">
        <f t="shared" si="356"/>
        <v>10</v>
      </c>
      <c r="T446" s="203">
        <f t="shared" si="357"/>
        <v>60</v>
      </c>
      <c r="U446" s="199" t="s">
        <v>45</v>
      </c>
      <c r="V446" s="517" t="str">
        <f t="shared" si="358"/>
        <v>10,09%</v>
      </c>
      <c r="W446" s="207">
        <f t="shared" si="359"/>
        <v>6</v>
      </c>
      <c r="X446" s="203">
        <f t="shared" si="360"/>
        <v>36</v>
      </c>
      <c r="Y446" s="308" t="s">
        <v>48</v>
      </c>
      <c r="Z446" s="351" t="str">
        <f t="shared" si="361"/>
        <v>19,86%</v>
      </c>
      <c r="AA446" s="207">
        <f t="shared" si="362"/>
        <v>7</v>
      </c>
      <c r="AB446" s="203">
        <f t="shared" si="363"/>
        <v>42</v>
      </c>
      <c r="AC446" s="308" t="s">
        <v>226</v>
      </c>
      <c r="AD446" s="351" t="str">
        <f t="shared" si="364"/>
        <v>15,02%</v>
      </c>
      <c r="AE446" s="207">
        <f t="shared" si="365"/>
        <v>9</v>
      </c>
      <c r="AF446" s="203">
        <f t="shared" si="366"/>
        <v>54</v>
      </c>
      <c r="AG446" s="308" t="s">
        <v>49</v>
      </c>
      <c r="AH446" s="351" t="str">
        <f t="shared" si="367"/>
        <v>12,31%</v>
      </c>
      <c r="AI446" s="207">
        <f t="shared" si="368"/>
        <v>10</v>
      </c>
      <c r="AJ446" s="203">
        <f t="shared" si="369"/>
        <v>60</v>
      </c>
      <c r="AK446" s="199" t="s">
        <v>45</v>
      </c>
      <c r="AL446" s="517" t="str">
        <f t="shared" si="370"/>
        <v>10,09%</v>
      </c>
    </row>
    <row r="447" spans="1:38">
      <c r="A447" s="24" t="s">
        <v>651</v>
      </c>
      <c r="B447" s="162" t="s">
        <v>25</v>
      </c>
      <c r="C447" s="17">
        <f>3+(10/60)</f>
        <v>3.1666666666666665</v>
      </c>
      <c r="D447" s="17">
        <v>287</v>
      </c>
      <c r="E447" s="33"/>
      <c r="F447" s="384"/>
      <c r="G447" s="56">
        <f t="shared" si="347"/>
        <v>8</v>
      </c>
      <c r="H447" s="58">
        <f t="shared" si="348"/>
        <v>25.333333333333332</v>
      </c>
      <c r="I447" s="17" t="s">
        <v>27</v>
      </c>
      <c r="J447" s="345" t="str">
        <f t="shared" si="349"/>
        <v>13,23%</v>
      </c>
      <c r="K447" s="56">
        <f t="shared" si="350"/>
        <v>10</v>
      </c>
      <c r="L447" s="58">
        <f t="shared" si="351"/>
        <v>31.666666666666664</v>
      </c>
      <c r="M447" s="17" t="s">
        <v>363</v>
      </c>
      <c r="N447" s="345" t="str">
        <f t="shared" si="352"/>
        <v>10,00%</v>
      </c>
      <c r="O447" s="56">
        <f t="shared" si="353"/>
        <v>13</v>
      </c>
      <c r="P447" s="58">
        <f t="shared" si="354"/>
        <v>41.166666666666664</v>
      </c>
      <c r="Q447" s="17" t="s">
        <v>364</v>
      </c>
      <c r="R447" s="345" t="str">
        <f t="shared" si="355"/>
        <v>8,20%</v>
      </c>
      <c r="S447" s="56">
        <f t="shared" si="356"/>
        <v>15</v>
      </c>
      <c r="T447" s="58">
        <f t="shared" si="357"/>
        <v>47.5</v>
      </c>
      <c r="U447" s="17" t="s">
        <v>365</v>
      </c>
      <c r="V447" s="474" t="str">
        <f t="shared" si="358"/>
        <v>6,72%</v>
      </c>
      <c r="W447" s="56">
        <f t="shared" si="359"/>
        <v>8</v>
      </c>
      <c r="X447" s="58">
        <f t="shared" si="360"/>
        <v>25.333333333333332</v>
      </c>
      <c r="Y447" s="17" t="s">
        <v>27</v>
      </c>
      <c r="Z447" s="345" t="str">
        <f t="shared" si="361"/>
        <v>13,23%</v>
      </c>
      <c r="AA447" s="56">
        <f t="shared" si="362"/>
        <v>10</v>
      </c>
      <c r="AB447" s="58">
        <f t="shared" si="363"/>
        <v>31.666666666666664</v>
      </c>
      <c r="AC447" s="17" t="s">
        <v>363</v>
      </c>
      <c r="AD447" s="345" t="str">
        <f t="shared" si="364"/>
        <v>10,00%</v>
      </c>
      <c r="AE447" s="56">
        <f t="shared" si="365"/>
        <v>13</v>
      </c>
      <c r="AF447" s="58">
        <f t="shared" si="366"/>
        <v>41.166666666666664</v>
      </c>
      <c r="AG447" s="17" t="s">
        <v>364</v>
      </c>
      <c r="AH447" s="345" t="str">
        <f t="shared" si="367"/>
        <v>8,20%</v>
      </c>
      <c r="AI447" s="56">
        <f t="shared" si="368"/>
        <v>15</v>
      </c>
      <c r="AJ447" s="58">
        <f t="shared" si="369"/>
        <v>47.5</v>
      </c>
      <c r="AK447" s="17" t="s">
        <v>365</v>
      </c>
      <c r="AL447" s="474" t="str">
        <f t="shared" si="370"/>
        <v>6,72%</v>
      </c>
    </row>
    <row r="448" spans="1:38">
      <c r="A448" s="24" t="s">
        <v>652</v>
      </c>
      <c r="B448" s="162" t="s">
        <v>257</v>
      </c>
      <c r="C448" s="17">
        <v>6.5</v>
      </c>
      <c r="D448" s="17">
        <v>574</v>
      </c>
      <c r="E448" s="33">
        <f t="shared" si="346"/>
        <v>88.307692307692307</v>
      </c>
      <c r="F448" s="384"/>
      <c r="G448" s="56">
        <f t="shared" si="347"/>
        <v>4</v>
      </c>
      <c r="H448" s="58">
        <f t="shared" si="348"/>
        <v>26</v>
      </c>
      <c r="I448" s="17" t="s">
        <v>259</v>
      </c>
      <c r="J448" s="345" t="str">
        <f t="shared" si="349"/>
        <v>26,45%</v>
      </c>
      <c r="K448" s="56">
        <f t="shared" si="350"/>
        <v>5</v>
      </c>
      <c r="L448" s="58">
        <f t="shared" si="351"/>
        <v>32.5</v>
      </c>
      <c r="M448" s="17" t="s">
        <v>260</v>
      </c>
      <c r="N448" s="345" t="str">
        <f t="shared" si="352"/>
        <v>20,00%</v>
      </c>
      <c r="O448" s="56">
        <f t="shared" si="353"/>
        <v>7</v>
      </c>
      <c r="P448" s="58">
        <f t="shared" si="354"/>
        <v>45.5</v>
      </c>
      <c r="Q448" s="17" t="s">
        <v>476</v>
      </c>
      <c r="R448" s="345" t="str">
        <f t="shared" si="355"/>
        <v>16,40%</v>
      </c>
      <c r="S448" s="56">
        <f t="shared" si="356"/>
        <v>8</v>
      </c>
      <c r="T448" s="58">
        <f t="shared" si="357"/>
        <v>52</v>
      </c>
      <c r="U448" s="17" t="s">
        <v>330</v>
      </c>
      <c r="V448" s="474" t="str">
        <f t="shared" si="358"/>
        <v>13,44%</v>
      </c>
      <c r="W448" s="56">
        <f t="shared" si="359"/>
        <v>4</v>
      </c>
      <c r="X448" s="58">
        <f t="shared" si="360"/>
        <v>26</v>
      </c>
      <c r="Y448" s="17" t="s">
        <v>259</v>
      </c>
      <c r="Z448" s="345" t="str">
        <f t="shared" si="361"/>
        <v>26,45%</v>
      </c>
      <c r="AA448" s="56">
        <f t="shared" si="362"/>
        <v>5</v>
      </c>
      <c r="AB448" s="58">
        <f t="shared" si="363"/>
        <v>32.5</v>
      </c>
      <c r="AC448" s="17" t="s">
        <v>260</v>
      </c>
      <c r="AD448" s="345" t="str">
        <f t="shared" si="364"/>
        <v>20,00%</v>
      </c>
      <c r="AE448" s="56">
        <f t="shared" si="365"/>
        <v>7</v>
      </c>
      <c r="AF448" s="58">
        <f t="shared" si="366"/>
        <v>45.5</v>
      </c>
      <c r="AG448" s="17" t="s">
        <v>476</v>
      </c>
      <c r="AH448" s="345" t="str">
        <f t="shared" si="367"/>
        <v>16,40%</v>
      </c>
      <c r="AI448" s="56">
        <f t="shared" si="368"/>
        <v>8</v>
      </c>
      <c r="AJ448" s="58">
        <f t="shared" si="369"/>
        <v>52</v>
      </c>
      <c r="AK448" s="17" t="s">
        <v>330</v>
      </c>
      <c r="AL448" s="474" t="str">
        <f t="shared" si="370"/>
        <v>13,44%</v>
      </c>
    </row>
    <row r="449" spans="1:38" ht="15.75" thickBot="1">
      <c r="A449" s="289" t="s">
        <v>653</v>
      </c>
      <c r="B449" s="292" t="s">
        <v>73</v>
      </c>
      <c r="C449" s="79">
        <v>8</v>
      </c>
      <c r="D449" s="79">
        <v>718</v>
      </c>
      <c r="E449" s="40">
        <f t="shared" si="346"/>
        <v>89.75</v>
      </c>
      <c r="F449" s="444"/>
      <c r="G449" s="342">
        <f t="shared" si="347"/>
        <v>4</v>
      </c>
      <c r="H449" s="60">
        <f t="shared" si="348"/>
        <v>32</v>
      </c>
      <c r="I449" s="79" t="s">
        <v>60</v>
      </c>
      <c r="J449" s="346" t="str">
        <f t="shared" si="349"/>
        <v>33,09%</v>
      </c>
      <c r="K449" s="342">
        <f t="shared" si="350"/>
        <v>4</v>
      </c>
      <c r="L449" s="60">
        <f t="shared" si="351"/>
        <v>32</v>
      </c>
      <c r="M449" s="79" t="s">
        <v>60</v>
      </c>
      <c r="N449" s="346" t="str">
        <f t="shared" si="352"/>
        <v>25,02%</v>
      </c>
      <c r="O449" s="342">
        <f t="shared" si="353"/>
        <v>5</v>
      </c>
      <c r="P449" s="60">
        <f t="shared" si="354"/>
        <v>40</v>
      </c>
      <c r="Q449" s="79" t="s">
        <v>21</v>
      </c>
      <c r="R449" s="346" t="str">
        <f t="shared" si="355"/>
        <v>20,51%</v>
      </c>
      <c r="S449" s="342">
        <f t="shared" si="356"/>
        <v>6</v>
      </c>
      <c r="T449" s="60">
        <f t="shared" si="357"/>
        <v>48</v>
      </c>
      <c r="U449" s="79" t="s">
        <v>74</v>
      </c>
      <c r="V449" s="475" t="str">
        <f t="shared" si="358"/>
        <v>16,81%</v>
      </c>
      <c r="W449" s="342">
        <f t="shared" si="359"/>
        <v>4</v>
      </c>
      <c r="X449" s="60">
        <f t="shared" si="360"/>
        <v>32</v>
      </c>
      <c r="Y449" s="79" t="s">
        <v>60</v>
      </c>
      <c r="Z449" s="346" t="str">
        <f t="shared" si="361"/>
        <v>33,09%</v>
      </c>
      <c r="AA449" s="342">
        <f t="shared" si="362"/>
        <v>4</v>
      </c>
      <c r="AB449" s="60">
        <f t="shared" si="363"/>
        <v>32</v>
      </c>
      <c r="AC449" s="79" t="s">
        <v>60</v>
      </c>
      <c r="AD449" s="346" t="str">
        <f t="shared" si="364"/>
        <v>25,02%</v>
      </c>
      <c r="AE449" s="342">
        <f t="shared" si="365"/>
        <v>5</v>
      </c>
      <c r="AF449" s="60">
        <f t="shared" si="366"/>
        <v>40</v>
      </c>
      <c r="AG449" s="79" t="s">
        <v>21</v>
      </c>
      <c r="AH449" s="346" t="str">
        <f t="shared" si="367"/>
        <v>20,51%</v>
      </c>
      <c r="AI449" s="342">
        <f t="shared" si="368"/>
        <v>6</v>
      </c>
      <c r="AJ449" s="60">
        <f t="shared" si="369"/>
        <v>48</v>
      </c>
      <c r="AK449" s="79" t="s">
        <v>74</v>
      </c>
      <c r="AL449" s="475" t="str">
        <f t="shared" si="370"/>
        <v>16,81%</v>
      </c>
    </row>
    <row r="454" spans="1:38">
      <c r="B454" s="285"/>
      <c r="C454" s="285"/>
    </row>
    <row r="455" spans="1:38">
      <c r="B455" s="281"/>
      <c r="C455" s="285"/>
    </row>
    <row r="456" spans="1:38">
      <c r="B456" s="281"/>
      <c r="C456" s="285"/>
    </row>
    <row r="457" spans="1:38">
      <c r="B457" s="285"/>
      <c r="C457" s="285"/>
    </row>
    <row r="458" spans="1:38">
      <c r="B458" s="285"/>
      <c r="C458" s="285"/>
    </row>
  </sheetData>
  <mergeCells count="180">
    <mergeCell ref="W315:Z315"/>
    <mergeCell ref="S315:V315"/>
    <mergeCell ref="O315:R315"/>
    <mergeCell ref="K315:N315"/>
    <mergeCell ref="A340:AL340"/>
    <mergeCell ref="A341:AL341"/>
    <mergeCell ref="W342:AL415"/>
    <mergeCell ref="O342:R342"/>
    <mergeCell ref="K342:N342"/>
    <mergeCell ref="S342:V342"/>
    <mergeCell ref="S372:V372"/>
    <mergeCell ref="O372:R372"/>
    <mergeCell ref="K372:N372"/>
    <mergeCell ref="K400:N400"/>
    <mergeCell ref="O400:R400"/>
    <mergeCell ref="S400:V400"/>
    <mergeCell ref="W80:AL169"/>
    <mergeCell ref="A79:AL79"/>
    <mergeCell ref="A78:AL78"/>
    <mergeCell ref="AI170:AL170"/>
    <mergeCell ref="AI190:AL190"/>
    <mergeCell ref="A241:AL241"/>
    <mergeCell ref="A242:AL242"/>
    <mergeCell ref="W243:AL296"/>
    <mergeCell ref="K190:N190"/>
    <mergeCell ref="O190:R190"/>
    <mergeCell ref="S190:V190"/>
    <mergeCell ref="W190:Z190"/>
    <mergeCell ref="AA190:AD190"/>
    <mergeCell ref="AE190:AH190"/>
    <mergeCell ref="K243:N243"/>
    <mergeCell ref="O243:R243"/>
    <mergeCell ref="S243:V243"/>
    <mergeCell ref="S260:V260"/>
    <mergeCell ref="O260:R260"/>
    <mergeCell ref="K260:N260"/>
    <mergeCell ref="S279:V279"/>
    <mergeCell ref="O279:R279"/>
    <mergeCell ref="K279:N279"/>
    <mergeCell ref="S110:V110"/>
    <mergeCell ref="O110:R110"/>
    <mergeCell ref="K110:N110"/>
    <mergeCell ref="K156:N156"/>
    <mergeCell ref="O156:R156"/>
    <mergeCell ref="S156:V156"/>
    <mergeCell ref="K170:N170"/>
    <mergeCell ref="O170:R170"/>
    <mergeCell ref="S170:V170"/>
    <mergeCell ref="S65:V65"/>
    <mergeCell ref="S2:V2"/>
    <mergeCell ref="O2:R2"/>
    <mergeCell ref="W2:Z2"/>
    <mergeCell ref="AA2:AD2"/>
    <mergeCell ref="AE2:AH2"/>
    <mergeCell ref="AI2:AL2"/>
    <mergeCell ref="W4:AL43"/>
    <mergeCell ref="A3:AL3"/>
    <mergeCell ref="W44:Z44"/>
    <mergeCell ref="W65:Z65"/>
    <mergeCell ref="AA44:AD44"/>
    <mergeCell ref="AA65:AD65"/>
    <mergeCell ref="AE44:AH44"/>
    <mergeCell ref="AE65:AH65"/>
    <mergeCell ref="AI65:AL65"/>
    <mergeCell ref="AI44:AL44"/>
    <mergeCell ref="O65:R65"/>
    <mergeCell ref="K65:N65"/>
    <mergeCell ref="G110:J110"/>
    <mergeCell ref="G156:J156"/>
    <mergeCell ref="G170:J170"/>
    <mergeCell ref="G190:J190"/>
    <mergeCell ref="G243:J243"/>
    <mergeCell ref="G260:J260"/>
    <mergeCell ref="G279:J279"/>
    <mergeCell ref="G297:J297"/>
    <mergeCell ref="G315:J315"/>
    <mergeCell ref="G1:V1"/>
    <mergeCell ref="W1:AL1"/>
    <mergeCell ref="G2:J2"/>
    <mergeCell ref="G4:J4"/>
    <mergeCell ref="G9:J9"/>
    <mergeCell ref="G21:J21"/>
    <mergeCell ref="G44:J44"/>
    <mergeCell ref="G65:J65"/>
    <mergeCell ref="G80:J80"/>
    <mergeCell ref="K2:N2"/>
    <mergeCell ref="K4:N4"/>
    <mergeCell ref="K9:N9"/>
    <mergeCell ref="O9:Q9"/>
    <mergeCell ref="K80:M80"/>
    <mergeCell ref="O80:Q80"/>
    <mergeCell ref="S80:U80"/>
    <mergeCell ref="F436:F437"/>
    <mergeCell ref="F439:F449"/>
    <mergeCell ref="A400:F400"/>
    <mergeCell ref="G400:J400"/>
    <mergeCell ref="G416:J416"/>
    <mergeCell ref="G435:J435"/>
    <mergeCell ref="S416:V416"/>
    <mergeCell ref="O416:R416"/>
    <mergeCell ref="K416:N416"/>
    <mergeCell ref="W416:Z416"/>
    <mergeCell ref="AA416:AD416"/>
    <mergeCell ref="AE416:AH416"/>
    <mergeCell ref="K435:N435"/>
    <mergeCell ref="O435:R435"/>
    <mergeCell ref="S435:V435"/>
    <mergeCell ref="W435:Z435"/>
    <mergeCell ref="AA435:AD435"/>
    <mergeCell ref="AE435:AH435"/>
    <mergeCell ref="A435:F435"/>
    <mergeCell ref="A416:F416"/>
    <mergeCell ref="F417:F433"/>
    <mergeCell ref="AI416:AL416"/>
    <mergeCell ref="AI435:AL435"/>
    <mergeCell ref="A342:F342"/>
    <mergeCell ref="A372:F372"/>
    <mergeCell ref="F343:F346"/>
    <mergeCell ref="F354:F371"/>
    <mergeCell ref="F374:F399"/>
    <mergeCell ref="F401:F402"/>
    <mergeCell ref="F404:F415"/>
    <mergeCell ref="G342:J342"/>
    <mergeCell ref="G372:J372"/>
    <mergeCell ref="S297:V297"/>
    <mergeCell ref="K297:N297"/>
    <mergeCell ref="O297:R297"/>
    <mergeCell ref="W297:Z297"/>
    <mergeCell ref="AA297:AD297"/>
    <mergeCell ref="AE297:AH297"/>
    <mergeCell ref="AI297:AL297"/>
    <mergeCell ref="AI315:AL315"/>
    <mergeCell ref="AE315:AH315"/>
    <mergeCell ref="AA315:AD315"/>
    <mergeCell ref="W170:Z170"/>
    <mergeCell ref="AA170:AD170"/>
    <mergeCell ref="AE170:AH170"/>
    <mergeCell ref="K44:M44"/>
    <mergeCell ref="O44:Q44"/>
    <mergeCell ref="K21:M21"/>
    <mergeCell ref="O21:Q21"/>
    <mergeCell ref="O4:Q4"/>
    <mergeCell ref="S4:V4"/>
    <mergeCell ref="S9:V9"/>
    <mergeCell ref="S21:V21"/>
    <mergeCell ref="S44:V44"/>
    <mergeCell ref="A4:F4"/>
    <mergeCell ref="A9:F9"/>
    <mergeCell ref="A21:F21"/>
    <mergeCell ref="A44:F44"/>
    <mergeCell ref="F261:F278"/>
    <mergeCell ref="F280:F296"/>
    <mergeCell ref="F298:F314"/>
    <mergeCell ref="F316:F339"/>
    <mergeCell ref="F177:F189"/>
    <mergeCell ref="F191:F232"/>
    <mergeCell ref="F234:F237"/>
    <mergeCell ref="F245:F252"/>
    <mergeCell ref="F254:F259"/>
    <mergeCell ref="F81:F109"/>
    <mergeCell ref="F111:F155"/>
    <mergeCell ref="F157:F161"/>
    <mergeCell ref="F165:F169"/>
    <mergeCell ref="F171:F174"/>
    <mergeCell ref="F5:F8"/>
    <mergeCell ref="F10:F20"/>
    <mergeCell ref="F22:F43"/>
    <mergeCell ref="F45:F64"/>
    <mergeCell ref="F66:F77"/>
    <mergeCell ref="A65:F65"/>
    <mergeCell ref="A110:F110"/>
    <mergeCell ref="A156:F156"/>
    <mergeCell ref="A260:F260"/>
    <mergeCell ref="A279:F279"/>
    <mergeCell ref="A297:F297"/>
    <mergeCell ref="A315:F315"/>
    <mergeCell ref="A80:F80"/>
    <mergeCell ref="A170:F170"/>
    <mergeCell ref="A190:F190"/>
    <mergeCell ref="A243:F24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cmaury</dc:creator>
  <cp:lastModifiedBy>cmaury</cp:lastModifiedBy>
  <cp:revision/>
  <dcterms:created xsi:type="dcterms:W3CDTF">2015-06-19T07:54:37Z</dcterms:created>
  <dcterms:modified xsi:type="dcterms:W3CDTF">2015-07-10T08:52:43Z</dcterms:modified>
</cp:coreProperties>
</file>