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1" i="1" l="1"/>
  <c r="I50" i="1"/>
  <c r="F50" i="1"/>
  <c r="F52" i="1"/>
  <c r="E50" i="1"/>
  <c r="B50" i="1"/>
  <c r="I52" i="1"/>
  <c r="B51" i="1"/>
  <c r="B52" i="1" s="1"/>
  <c r="C50" i="1"/>
  <c r="C51" i="1" s="1"/>
  <c r="D50" i="1"/>
  <c r="D51" i="1" s="1"/>
  <c r="D52" i="1" s="1"/>
  <c r="V7" i="1"/>
  <c r="Z7" i="1"/>
  <c r="S8" i="1"/>
  <c r="V8" i="1"/>
  <c r="W8" i="1"/>
  <c r="Z8" i="1"/>
  <c r="AA8" i="1"/>
  <c r="V35" i="1"/>
  <c r="V36" i="1"/>
  <c r="V37" i="1"/>
  <c r="V39" i="1"/>
  <c r="V40" i="1"/>
  <c r="V41" i="1"/>
  <c r="V42" i="1"/>
  <c r="V43" i="1"/>
  <c r="V44" i="1"/>
  <c r="V45" i="1"/>
  <c r="U35" i="1"/>
  <c r="U36" i="1"/>
  <c r="U37" i="1"/>
  <c r="U39" i="1"/>
  <c r="U40" i="1"/>
  <c r="U41" i="1"/>
  <c r="U42" i="1"/>
  <c r="U43" i="1"/>
  <c r="U44" i="1"/>
  <c r="U45" i="1"/>
  <c r="V34" i="1"/>
  <c r="U34" i="1"/>
  <c r="W19" i="1"/>
  <c r="W20" i="1"/>
  <c r="W21" i="1"/>
  <c r="W23" i="1"/>
  <c r="W24" i="1"/>
  <c r="W25" i="1"/>
  <c r="W26" i="1"/>
  <c r="W27" i="1"/>
  <c r="W28" i="1"/>
  <c r="W29" i="1"/>
  <c r="W18" i="1"/>
  <c r="W4" i="1"/>
  <c r="W5" i="1"/>
  <c r="W6" i="1"/>
  <c r="W9" i="1"/>
  <c r="W10" i="1"/>
  <c r="W11" i="1"/>
  <c r="W12" i="1"/>
  <c r="W13" i="1"/>
  <c r="W14" i="1"/>
  <c r="W3" i="1"/>
  <c r="U19" i="1"/>
  <c r="U20" i="1"/>
  <c r="U21" i="1"/>
  <c r="U22" i="1"/>
  <c r="U23" i="1"/>
  <c r="U24" i="1"/>
  <c r="U25" i="1"/>
  <c r="U26" i="1"/>
  <c r="U27" i="1"/>
  <c r="U28" i="1"/>
  <c r="U29" i="1"/>
  <c r="U18" i="1"/>
  <c r="V4" i="1"/>
  <c r="V5" i="1"/>
  <c r="V6" i="1"/>
  <c r="V9" i="1"/>
  <c r="V10" i="1"/>
  <c r="V11" i="1"/>
  <c r="V12" i="1"/>
  <c r="V13" i="1"/>
  <c r="V14" i="1"/>
  <c r="V3" i="1"/>
  <c r="L24" i="1"/>
  <c r="L23" i="1"/>
  <c r="Z35" i="1"/>
  <c r="Z36" i="1"/>
  <c r="Z37" i="1"/>
  <c r="Z39" i="1"/>
  <c r="Z40" i="1"/>
  <c r="Z41" i="1"/>
  <c r="Z42" i="1"/>
  <c r="Z43" i="1"/>
  <c r="Z44" i="1"/>
  <c r="Z45" i="1"/>
  <c r="Z34" i="1"/>
  <c r="AA19" i="1"/>
  <c r="AA20" i="1"/>
  <c r="AA21" i="1"/>
  <c r="AA23" i="1"/>
  <c r="AA24" i="1"/>
  <c r="AA25" i="1"/>
  <c r="AA26" i="1"/>
  <c r="AA27" i="1"/>
  <c r="AA28" i="1"/>
  <c r="AA29" i="1"/>
  <c r="AA18" i="1"/>
  <c r="Y19" i="1"/>
  <c r="Y20" i="1"/>
  <c r="Y21" i="1"/>
  <c r="Y22" i="1"/>
  <c r="Y23" i="1"/>
  <c r="Y24" i="1"/>
  <c r="Y25" i="1"/>
  <c r="Y26" i="1"/>
  <c r="Y27" i="1"/>
  <c r="Y28" i="1"/>
  <c r="Y29" i="1"/>
  <c r="Y18" i="1"/>
  <c r="Z4" i="1"/>
  <c r="Z5" i="1"/>
  <c r="Z6" i="1"/>
  <c r="Z9" i="1"/>
  <c r="Z10" i="1"/>
  <c r="Z11" i="1"/>
  <c r="Z12" i="1"/>
  <c r="Z13" i="1"/>
  <c r="Z14" i="1"/>
  <c r="Z3" i="1"/>
  <c r="S29" i="1"/>
  <c r="S28" i="1"/>
  <c r="S27" i="1"/>
  <c r="S26" i="1"/>
  <c r="S25" i="1"/>
  <c r="S24" i="1"/>
  <c r="S23" i="1"/>
  <c r="S21" i="1"/>
  <c r="S20" i="1"/>
  <c r="S19" i="1"/>
  <c r="L9" i="1"/>
  <c r="Y34" i="1"/>
  <c r="L8" i="1"/>
  <c r="Y35" i="1"/>
  <c r="Y36" i="1"/>
  <c r="Y37" i="1"/>
  <c r="Y39" i="1"/>
  <c r="Y40" i="1"/>
  <c r="Y41" i="1"/>
  <c r="Y42" i="1"/>
  <c r="Y43" i="1"/>
  <c r="Y44" i="1"/>
  <c r="Y45" i="1"/>
  <c r="AA4" i="1"/>
  <c r="AA5" i="1"/>
  <c r="AA6" i="1"/>
  <c r="AA9" i="1"/>
  <c r="AA10" i="1"/>
  <c r="AA11" i="1"/>
  <c r="AA12" i="1"/>
  <c r="AA13" i="1"/>
  <c r="AA14" i="1"/>
  <c r="AA3" i="1"/>
  <c r="S14" i="1"/>
  <c r="S13" i="1"/>
  <c r="S12" i="1"/>
  <c r="S11" i="1"/>
  <c r="S10" i="1"/>
  <c r="S9" i="1"/>
  <c r="S6" i="1"/>
  <c r="S5" i="1"/>
  <c r="S4" i="1"/>
  <c r="S3" i="1"/>
  <c r="S35" i="1"/>
  <c r="S36" i="1"/>
  <c r="S37" i="1"/>
  <c r="S39" i="1"/>
  <c r="S40" i="1"/>
  <c r="S41" i="1"/>
  <c r="S42" i="1"/>
  <c r="S43" i="1"/>
  <c r="S44" i="1"/>
  <c r="S45" i="1"/>
  <c r="S34" i="1"/>
  <c r="L40" i="1"/>
  <c r="L39" i="1"/>
  <c r="C4" i="1"/>
  <c r="E19" i="1"/>
  <c r="E35" i="1"/>
  <c r="I3" i="1"/>
  <c r="E34" i="1"/>
  <c r="C34" i="1"/>
  <c r="C35" i="1" s="1"/>
  <c r="B34" i="1"/>
  <c r="B35" i="1" s="1"/>
  <c r="B36" i="1" s="1"/>
  <c r="I34" i="1"/>
  <c r="D34" i="1"/>
  <c r="D35" i="1" s="1"/>
  <c r="D36" i="1" s="1"/>
  <c r="I36" i="1"/>
  <c r="F36" i="1"/>
  <c r="D18" i="1"/>
  <c r="D19" i="1" s="1"/>
  <c r="D20" i="1" s="1"/>
  <c r="C18" i="1"/>
  <c r="F5" i="1"/>
  <c r="I18" i="1"/>
  <c r="I20" i="1" s="1"/>
  <c r="F18" i="1"/>
  <c r="F20" i="1" s="1"/>
  <c r="E18" i="1"/>
  <c r="I4" i="1"/>
  <c r="I5" i="1" s="1"/>
  <c r="B18" i="1"/>
  <c r="B19" i="1" s="1"/>
  <c r="B20" i="1" s="1"/>
  <c r="D4" i="1"/>
  <c r="D5" i="1" s="1"/>
  <c r="B4" i="1"/>
  <c r="B5" i="1" s="1"/>
  <c r="B55" i="1" l="1"/>
  <c r="C55" i="1" s="1"/>
  <c r="D55" i="1" s="1"/>
  <c r="C19" i="1"/>
  <c r="B39" i="1"/>
  <c r="B23" i="1"/>
  <c r="C23" i="1" s="1"/>
  <c r="D23" i="1" s="1"/>
  <c r="B8" i="1"/>
  <c r="C8" i="1" s="1"/>
  <c r="D8" i="1" s="1"/>
  <c r="C39" i="1"/>
  <c r="D39" i="1" s="1"/>
</calcChain>
</file>

<file path=xl/sharedStrings.xml><?xml version="1.0" encoding="utf-8"?>
<sst xmlns="http://schemas.openxmlformats.org/spreadsheetml/2006/main" count="184" uniqueCount="59">
  <si>
    <t xml:space="preserve">Build </t>
  </si>
  <si>
    <t>Brutal Strike</t>
  </si>
  <si>
    <t>Brutal Dmg</t>
  </si>
  <si>
    <t>Bonus DMG</t>
  </si>
  <si>
    <t>Fighting</t>
  </si>
  <si>
    <t>Crit Strike</t>
  </si>
  <si>
    <t>Crit Dmg</t>
  </si>
  <si>
    <t>Dmg rating</t>
  </si>
  <si>
    <t>% Bonus DMG</t>
  </si>
  <si>
    <t>avec fighting</t>
  </si>
  <si>
    <t>En %</t>
  </si>
  <si>
    <t>DMG RATING</t>
  </si>
  <si>
    <t>CRIT</t>
  </si>
  <si>
    <t>BRUTAL</t>
  </si>
  <si>
    <t>http://jm.shost.ca/omega/?page=4&amp;import=g78aMb..10Siyk..iqRy..o4!5Fbok.50..a0...10xxtE.o4ha</t>
  </si>
  <si>
    <t>http://jm.shost.ca/omega/?page=4&amp;import=g7haHb..10Siok..8qNy..o4X5Ebok.50s4ve_i..a0T5g7-8...10CxxEYFlH.o4ha</t>
  </si>
  <si>
    <t>Strengh</t>
  </si>
  <si>
    <t>avec figh et str</t>
  </si>
  <si>
    <t>http://jm.shost.ca/omega/?page=4&amp;import=g78aMb..10Siyk..Ry..o4!5Dbok.50..a0...10AxuEYFlH.p4ha</t>
  </si>
  <si>
    <t>Stats</t>
  </si>
  <si>
    <t>No Buff</t>
  </si>
  <si>
    <t>Combat</t>
  </si>
  <si>
    <t>dmg rating</t>
  </si>
  <si>
    <t>crit rating</t>
  </si>
  <si>
    <t>crit dmg</t>
  </si>
  <si>
    <t>brut rating</t>
  </si>
  <si>
    <t>brut dmg</t>
  </si>
  <si>
    <t>melee crit</t>
  </si>
  <si>
    <t>phys crit</t>
  </si>
  <si>
    <t>No Buff %</t>
  </si>
  <si>
    <t>Combat %</t>
  </si>
  <si>
    <t>Base damage</t>
  </si>
  <si>
    <t>Phys dmg</t>
  </si>
  <si>
    <t>Phys base</t>
  </si>
  <si>
    <t>melee dmg</t>
  </si>
  <si>
    <t>melee base</t>
  </si>
  <si>
    <t>10.7%</t>
  </si>
  <si>
    <t>Combat Max</t>
  </si>
  <si>
    <t>brut ult no buff</t>
  </si>
  <si>
    <t>TTK : Electric Batons</t>
  </si>
  <si>
    <t>Try 1</t>
  </si>
  <si>
    <t>Try 2</t>
  </si>
  <si>
    <t>Try 3</t>
  </si>
  <si>
    <t>Try 4</t>
  </si>
  <si>
    <t>Try 5</t>
  </si>
  <si>
    <t>Moyenne</t>
  </si>
  <si>
    <t>Augmentation</t>
  </si>
  <si>
    <t>Diff B2</t>
  </si>
  <si>
    <t>Diff B3</t>
  </si>
  <si>
    <t>TTK : Tous Skills</t>
  </si>
  <si>
    <t>Diff B1</t>
  </si>
  <si>
    <t>Différence en combat</t>
  </si>
  <si>
    <t>Différence au repos</t>
  </si>
  <si>
    <t>plus 2str avec buff formula</t>
  </si>
  <si>
    <t>Meilleur Sustain : moins de % crit mais %dégats supérieurs</t>
  </si>
  <si>
    <t>Tout pourri, trop de %dégats brutaux tue le brutal</t>
  </si>
  <si>
    <t>Meilleur TTK : Meilleurs chance %crit et %brutaux</t>
  </si>
  <si>
    <t>http://jm.shost.ca/omega/?page=12&amp;import=..108aMb..munx!yKB..s4*fSr.....10F1!fnh(i.20.</t>
  </si>
  <si>
    <t>BUILD PUREMENT DEFENSIF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</si>
</sst>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0" fillId="2" borderId="0" xfId="0" applyFill="1"/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right"/>
    </xf>
    <xf numFmtId="10" fontId="0" fillId="3" borderId="0" xfId="0" applyNumberFormat="1" applyFill="1"/>
    <xf numFmtId="10" fontId="0" fillId="4" borderId="0" xfId="0" applyNumberFormat="1" applyFill="1"/>
    <xf numFmtId="10" fontId="2" fillId="5" borderId="0" xfId="0" applyNumberFormat="1" applyFont="1" applyFill="1"/>
    <xf numFmtId="10" fontId="0" fillId="5" borderId="0" xfId="0" applyNumberFormat="1" applyFill="1"/>
    <xf numFmtId="10" fontId="0" fillId="6" borderId="0" xfId="0" applyNumberFormat="1" applyFill="1"/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1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.shost.ca/omega/?page=4&amp;import=g78aMb..10Siyk..Ry..o4!5Dbok.50..a0...10AxuEYFlH.p4ha" TargetMode="External"/><Relationship Id="rId2" Type="http://schemas.openxmlformats.org/officeDocument/2006/relationships/hyperlink" Target="http://jm.shost.ca/omega/?page=4&amp;import=g7haHb..10Siok..8qNy..o4X5Ebok.50s4ve_i..a0T5g7-8...10CxxEYFlH.o4ha" TargetMode="External"/><Relationship Id="rId1" Type="http://schemas.openxmlformats.org/officeDocument/2006/relationships/hyperlink" Target="http://jm.shost.ca/omega/?page=4&amp;import=g78aMb..10Siyk..iqRy..o4!5Fbok.50..a0...10xxtE.o4h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m.shost.ca/omega/?page=12&amp;import=..108aMb..munx!yKB..s4*fSr.....10F1!fnh(i.20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topLeftCell="A31" zoomScale="80" zoomScaleNormal="80" workbookViewId="0">
      <selection activeCell="A62" sqref="A62"/>
    </sheetView>
  </sheetViews>
  <sheetFormatPr baseColWidth="10" defaultRowHeight="15" x14ac:dyDescent="0.25"/>
  <cols>
    <col min="1" max="1" width="17.85546875" customWidth="1"/>
    <col min="2" max="2" width="15.5703125" customWidth="1"/>
    <col min="3" max="3" width="13.42578125" customWidth="1"/>
    <col min="4" max="4" width="12.5703125" customWidth="1"/>
    <col min="6" max="6" width="20.28515625" customWidth="1"/>
    <col min="9" max="12" width="12.5703125" customWidth="1"/>
    <col min="13" max="13" width="4.28515625" customWidth="1"/>
    <col min="14" max="17" width="12.5703125" customWidth="1"/>
    <col min="19" max="20" width="13.85546875" customWidth="1"/>
  </cols>
  <sheetData>
    <row r="1" spans="1:27" x14ac:dyDescent="0.25">
      <c r="A1" s="1" t="s">
        <v>14</v>
      </c>
      <c r="U1" t="s">
        <v>52</v>
      </c>
      <c r="Y1" t="s">
        <v>51</v>
      </c>
    </row>
    <row r="2" spans="1:27" x14ac:dyDescent="0.25">
      <c r="A2" t="s">
        <v>0</v>
      </c>
      <c r="B2" t="s">
        <v>8</v>
      </c>
      <c r="C2" t="s">
        <v>1</v>
      </c>
      <c r="D2" t="s">
        <v>2</v>
      </c>
      <c r="E2" t="s">
        <v>5</v>
      </c>
      <c r="F2" t="s">
        <v>6</v>
      </c>
      <c r="G2" t="s">
        <v>4</v>
      </c>
      <c r="H2" t="s">
        <v>16</v>
      </c>
      <c r="I2" t="s">
        <v>7</v>
      </c>
      <c r="N2" t="s">
        <v>19</v>
      </c>
      <c r="O2" t="s">
        <v>20</v>
      </c>
      <c r="P2" s="3" t="s">
        <v>29</v>
      </c>
      <c r="Q2" t="s">
        <v>37</v>
      </c>
      <c r="R2" s="3" t="s">
        <v>30</v>
      </c>
      <c r="S2" s="3" t="s">
        <v>46</v>
      </c>
      <c r="T2" s="3"/>
      <c r="U2" s="3" t="s">
        <v>50</v>
      </c>
      <c r="V2" s="3" t="s">
        <v>47</v>
      </c>
      <c r="W2" s="3" t="s">
        <v>48</v>
      </c>
      <c r="X2" s="3"/>
      <c r="Y2" s="3" t="s">
        <v>50</v>
      </c>
      <c r="Z2" s="3" t="s">
        <v>47</v>
      </c>
      <c r="AA2" s="3" t="s">
        <v>48</v>
      </c>
    </row>
    <row r="3" spans="1:27" x14ac:dyDescent="0.25">
      <c r="A3">
        <v>1</v>
      </c>
      <c r="B3">
        <v>50</v>
      </c>
      <c r="C3">
        <v>384</v>
      </c>
      <c r="D3">
        <v>2340</v>
      </c>
      <c r="E3">
        <v>24</v>
      </c>
      <c r="F3">
        <v>600</v>
      </c>
      <c r="G3">
        <v>10</v>
      </c>
      <c r="H3">
        <v>0</v>
      </c>
      <c r="I3">
        <f xml:space="preserve"> 600+(160*5)+300</f>
        <v>1700</v>
      </c>
      <c r="N3" t="s">
        <v>22</v>
      </c>
      <c r="O3">
        <v>3296</v>
      </c>
      <c r="P3" s="3">
        <v>0.82399999999999995</v>
      </c>
      <c r="Q3">
        <v>3296</v>
      </c>
      <c r="R3" s="3">
        <v>0.82399999999999995</v>
      </c>
      <c r="S3" s="3">
        <f>R3-P3</f>
        <v>0</v>
      </c>
      <c r="T3" s="3"/>
      <c r="U3" s="3">
        <v>0</v>
      </c>
      <c r="V3" s="3">
        <f>P3-P18</f>
        <v>0</v>
      </c>
      <c r="W3" s="3">
        <f>P3-P34</f>
        <v>0</v>
      </c>
      <c r="X3" s="3"/>
      <c r="Y3" s="3">
        <v>0</v>
      </c>
      <c r="Z3" s="3">
        <f>R3-R18</f>
        <v>0</v>
      </c>
      <c r="AA3" s="3">
        <f>R3-R34</f>
        <v>0</v>
      </c>
    </row>
    <row r="4" spans="1:27" x14ac:dyDescent="0.25">
      <c r="A4" t="s">
        <v>9</v>
      </c>
      <c r="B4">
        <f>B3+(G3*3)</f>
        <v>80</v>
      </c>
      <c r="C4" s="2">
        <f>C3+(G3*60)+E4</f>
        <v>1008</v>
      </c>
      <c r="D4">
        <f>D3+(G3*180)</f>
        <v>4140</v>
      </c>
      <c r="E4" s="2">
        <v>24</v>
      </c>
      <c r="F4">
        <v>600</v>
      </c>
      <c r="I4">
        <f xml:space="preserve"> 600 + 160*5+300</f>
        <v>1700</v>
      </c>
      <c r="N4" t="s">
        <v>31</v>
      </c>
      <c r="O4" s="4"/>
      <c r="P4" s="3">
        <v>0.82</v>
      </c>
      <c r="R4" s="3">
        <v>1.36</v>
      </c>
      <c r="S4" s="3">
        <f t="shared" ref="S4:S14" si="0">R4-P4</f>
        <v>0.54000000000000015</v>
      </c>
      <c r="T4" s="3"/>
      <c r="U4" s="3">
        <v>0</v>
      </c>
      <c r="V4" s="8">
        <f>P4-P19</f>
        <v>0.14999999999999991</v>
      </c>
      <c r="W4" s="3">
        <f>P4-P35</f>
        <v>0</v>
      </c>
      <c r="X4" s="3"/>
      <c r="Y4" s="3">
        <v>0</v>
      </c>
      <c r="Z4" s="8">
        <f>R4-R19</f>
        <v>0.14400000000000013</v>
      </c>
      <c r="AA4" s="3">
        <f>R4-R35</f>
        <v>0</v>
      </c>
    </row>
    <row r="5" spans="1:27" x14ac:dyDescent="0.25">
      <c r="A5" t="s">
        <v>10</v>
      </c>
      <c r="B5">
        <f>B4+(G4*3)</f>
        <v>80</v>
      </c>
      <c r="D5">
        <f>D4/40</f>
        <v>103.5</v>
      </c>
      <c r="F5">
        <f>F4/40</f>
        <v>15</v>
      </c>
      <c r="I5">
        <f t="shared" ref="I5" si="1">I4/40</f>
        <v>42.5</v>
      </c>
      <c r="N5" t="s">
        <v>32</v>
      </c>
      <c r="O5">
        <v>6243</v>
      </c>
      <c r="P5" s="3">
        <v>1.5609999999999999</v>
      </c>
      <c r="Q5">
        <v>7142</v>
      </c>
      <c r="R5" s="3">
        <v>1.7849999999999999</v>
      </c>
      <c r="S5" s="3">
        <f t="shared" si="0"/>
        <v>0.22399999999999998</v>
      </c>
      <c r="T5" s="3"/>
      <c r="U5" s="3">
        <v>0</v>
      </c>
      <c r="V5" s="3">
        <f>P5-P20</f>
        <v>0</v>
      </c>
      <c r="W5" s="3">
        <f>P5-P36</f>
        <v>0</v>
      </c>
      <c r="X5" s="3"/>
      <c r="Y5" s="3">
        <v>0</v>
      </c>
      <c r="Z5" s="11">
        <f>R5-R20</f>
        <v>-1.8000000000000016E-2</v>
      </c>
      <c r="AA5" s="8">
        <f>R5-R36</f>
        <v>7.0999999999999952E-2</v>
      </c>
    </row>
    <row r="6" spans="1:27" x14ac:dyDescent="0.25">
      <c r="N6" t="s">
        <v>33</v>
      </c>
      <c r="P6" s="3">
        <v>0.18</v>
      </c>
      <c r="R6" s="3">
        <v>0.5</v>
      </c>
      <c r="S6" s="3">
        <f t="shared" si="0"/>
        <v>0.32</v>
      </c>
      <c r="T6" s="3"/>
      <c r="U6" s="3">
        <v>0</v>
      </c>
      <c r="V6" s="10">
        <f>P6-P21</f>
        <v>-0.28000000000000003</v>
      </c>
      <c r="W6" s="10">
        <f>P6-P37</f>
        <v>-0.28000000000000003</v>
      </c>
      <c r="X6" s="3"/>
      <c r="Y6" s="3">
        <v>0</v>
      </c>
      <c r="Z6" s="10">
        <f>R6-R21</f>
        <v>-0.18000000000000005</v>
      </c>
      <c r="AA6" s="10">
        <f>R6-R37</f>
        <v>-0.28000000000000003</v>
      </c>
    </row>
    <row r="7" spans="1:27" x14ac:dyDescent="0.25">
      <c r="A7" t="s">
        <v>3</v>
      </c>
      <c r="B7" t="s">
        <v>11</v>
      </c>
      <c r="C7" t="s">
        <v>12</v>
      </c>
      <c r="D7" t="s">
        <v>13</v>
      </c>
      <c r="G7" t="s">
        <v>40</v>
      </c>
      <c r="H7" t="s">
        <v>41</v>
      </c>
      <c r="I7" t="s">
        <v>42</v>
      </c>
      <c r="J7" t="s">
        <v>43</v>
      </c>
      <c r="K7" t="s">
        <v>44</v>
      </c>
      <c r="L7" t="s">
        <v>45</v>
      </c>
      <c r="N7" t="s">
        <v>34</v>
      </c>
      <c r="O7">
        <v>427</v>
      </c>
      <c r="P7" s="6">
        <v>0.107</v>
      </c>
      <c r="Q7">
        <v>427</v>
      </c>
      <c r="R7" s="6">
        <v>0.107</v>
      </c>
      <c r="S7" s="3">
        <v>0</v>
      </c>
      <c r="T7" s="3"/>
      <c r="U7" s="3">
        <v>0</v>
      </c>
      <c r="V7" s="3">
        <f>P7-P22</f>
        <v>0</v>
      </c>
      <c r="W7" s="3">
        <v>0</v>
      </c>
      <c r="X7" s="3"/>
      <c r="Y7" s="3">
        <v>0</v>
      </c>
      <c r="Z7" s="3">
        <f>R7-R22</f>
        <v>0</v>
      </c>
      <c r="AA7" s="3">
        <v>0</v>
      </c>
    </row>
    <row r="8" spans="1:27" x14ac:dyDescent="0.25">
      <c r="B8" s="2">
        <f>B5+I5</f>
        <v>122.5</v>
      </c>
      <c r="C8" s="2">
        <f>B8+F5</f>
        <v>137.5</v>
      </c>
      <c r="D8" s="2">
        <f>C8+D5</f>
        <v>241</v>
      </c>
      <c r="F8" t="s">
        <v>39</v>
      </c>
      <c r="G8">
        <v>99</v>
      </c>
      <c r="H8">
        <v>97</v>
      </c>
      <c r="I8">
        <v>89</v>
      </c>
      <c r="J8">
        <v>87</v>
      </c>
      <c r="K8">
        <v>91</v>
      </c>
      <c r="L8" s="12">
        <f>AVERAGE(G8:K8)</f>
        <v>92.6</v>
      </c>
      <c r="N8" t="s">
        <v>35</v>
      </c>
      <c r="P8" s="3">
        <v>0.1</v>
      </c>
      <c r="R8" s="3">
        <v>0.1</v>
      </c>
      <c r="S8" s="3">
        <f t="shared" si="0"/>
        <v>0</v>
      </c>
      <c r="T8" s="3"/>
      <c r="U8" s="3">
        <v>0</v>
      </c>
      <c r="V8" s="3">
        <f>P8-P23</f>
        <v>0</v>
      </c>
      <c r="W8" s="3">
        <f>P8-P39</f>
        <v>0</v>
      </c>
      <c r="X8" s="3"/>
      <c r="Y8" s="3">
        <v>0</v>
      </c>
      <c r="Z8" s="3">
        <f>R8-R23</f>
        <v>0</v>
      </c>
      <c r="AA8" s="3">
        <f>R8-R39</f>
        <v>0</v>
      </c>
    </row>
    <row r="9" spans="1:27" x14ac:dyDescent="0.25">
      <c r="F9" t="s">
        <v>49</v>
      </c>
      <c r="G9">
        <v>48</v>
      </c>
      <c r="H9">
        <v>49</v>
      </c>
      <c r="I9">
        <v>44</v>
      </c>
      <c r="J9">
        <v>47.5</v>
      </c>
      <c r="K9">
        <v>51</v>
      </c>
      <c r="L9" s="12">
        <f>AVERAGE(G9:K9)</f>
        <v>47.9</v>
      </c>
      <c r="N9" t="s">
        <v>23</v>
      </c>
      <c r="O9">
        <v>3493</v>
      </c>
      <c r="P9" s="3">
        <v>0.50700000000000001</v>
      </c>
      <c r="Q9">
        <v>4103</v>
      </c>
      <c r="R9" s="3">
        <v>0.54700000000000004</v>
      </c>
      <c r="S9" s="3">
        <f t="shared" si="0"/>
        <v>4.0000000000000036E-2</v>
      </c>
      <c r="T9" s="3"/>
      <c r="U9" s="3">
        <v>0</v>
      </c>
      <c r="V9" s="11">
        <f>P9-P24</f>
        <v>-7.0000000000000062E-3</v>
      </c>
      <c r="W9" s="11">
        <f>P9-P40</f>
        <v>-2.0000000000000018E-3</v>
      </c>
      <c r="X9" s="3"/>
      <c r="Y9" s="3">
        <v>0</v>
      </c>
      <c r="Z9" s="11">
        <f>R9-R24</f>
        <v>-1.3000000000000012E-2</v>
      </c>
      <c r="AA9" s="11">
        <f>R9-R40</f>
        <v>-1.9999999999998908E-3</v>
      </c>
    </row>
    <row r="10" spans="1:27" x14ac:dyDescent="0.25">
      <c r="F10" t="s">
        <v>38</v>
      </c>
      <c r="G10" s="5">
        <v>5473311</v>
      </c>
      <c r="N10" t="s">
        <v>27</v>
      </c>
      <c r="O10">
        <v>3493</v>
      </c>
      <c r="P10" s="3">
        <v>0.50700000000000001</v>
      </c>
      <c r="Q10">
        <v>4103</v>
      </c>
      <c r="R10" s="3">
        <v>0.54700000000000004</v>
      </c>
      <c r="S10" s="3">
        <f t="shared" si="0"/>
        <v>4.0000000000000036E-2</v>
      </c>
      <c r="T10" s="3"/>
      <c r="U10" s="3">
        <v>0</v>
      </c>
      <c r="V10" s="11">
        <f>P10-P25</f>
        <v>-7.0000000000000062E-3</v>
      </c>
      <c r="W10" s="11">
        <f>P10-P41</f>
        <v>-2.0000000000000018E-3</v>
      </c>
      <c r="X10" s="3"/>
      <c r="Y10" s="3">
        <v>0</v>
      </c>
      <c r="Z10" s="11">
        <f>R10-R25</f>
        <v>-1.3000000000000012E-2</v>
      </c>
      <c r="AA10" s="11">
        <f>R10-R41</f>
        <v>-1.9999999999998908E-3</v>
      </c>
    </row>
    <row r="11" spans="1:27" x14ac:dyDescent="0.25">
      <c r="N11" t="s">
        <v>28</v>
      </c>
      <c r="O11">
        <v>3917</v>
      </c>
      <c r="P11" s="3">
        <v>0.57599999999999996</v>
      </c>
      <c r="Q11">
        <v>4527</v>
      </c>
      <c r="R11" s="3">
        <v>0.61099999999999999</v>
      </c>
      <c r="S11" s="3">
        <f t="shared" si="0"/>
        <v>3.5000000000000031E-2</v>
      </c>
      <c r="T11" s="3"/>
      <c r="U11" s="3">
        <v>0</v>
      </c>
      <c r="V11" s="11">
        <f>P11-P26</f>
        <v>-6.0000000000000053E-3</v>
      </c>
      <c r="W11" s="11">
        <f>P11-P42</f>
        <v>-1.0000000000000009E-3</v>
      </c>
      <c r="X11" s="3"/>
      <c r="Y11" s="3">
        <v>0</v>
      </c>
      <c r="Z11" s="11">
        <f>R11-R26</f>
        <v>-2.1000000000000019E-2</v>
      </c>
      <c r="AA11" s="11">
        <f>R11-R42</f>
        <v>-2.0000000000000018E-3</v>
      </c>
    </row>
    <row r="12" spans="1:27" x14ac:dyDescent="0.25">
      <c r="H12" s="15" t="s">
        <v>55</v>
      </c>
      <c r="I12" s="16"/>
      <c r="J12" s="16"/>
      <c r="K12" s="17"/>
      <c r="N12" t="s">
        <v>24</v>
      </c>
      <c r="O12">
        <v>10856</v>
      </c>
      <c r="P12" s="3">
        <v>2.86</v>
      </c>
      <c r="Q12">
        <v>14352</v>
      </c>
      <c r="R12" s="3">
        <v>3.29</v>
      </c>
      <c r="S12" s="3">
        <f t="shared" si="0"/>
        <v>0.43000000000000016</v>
      </c>
      <c r="T12" s="3"/>
      <c r="U12" s="3">
        <v>0</v>
      </c>
      <c r="V12" s="11">
        <f>P12-P27</f>
        <v>0</v>
      </c>
      <c r="W12" s="11">
        <f>P12-P43</f>
        <v>0</v>
      </c>
      <c r="X12" s="3"/>
      <c r="Y12" s="3">
        <v>0</v>
      </c>
      <c r="Z12" s="11">
        <f>R12-R27</f>
        <v>-4.0000000000000036E-2</v>
      </c>
      <c r="AA12" s="3">
        <f>R12-R43</f>
        <v>0</v>
      </c>
    </row>
    <row r="13" spans="1:27" x14ac:dyDescent="0.25">
      <c r="N13" t="s">
        <v>25</v>
      </c>
      <c r="O13">
        <v>5000</v>
      </c>
      <c r="P13" s="3">
        <v>0.65600000000000003</v>
      </c>
      <c r="Q13">
        <v>5775</v>
      </c>
      <c r="R13" s="3">
        <v>0.67600000000000005</v>
      </c>
      <c r="S13" s="3">
        <f t="shared" si="0"/>
        <v>2.0000000000000018E-2</v>
      </c>
      <c r="T13" s="3"/>
      <c r="U13" s="3">
        <v>0</v>
      </c>
      <c r="V13" s="11">
        <f>P13-P28</f>
        <v>-8.0000000000000071E-3</v>
      </c>
      <c r="W13" s="11">
        <f>P13-P44</f>
        <v>8.0000000000000071E-3</v>
      </c>
      <c r="X13" s="3"/>
      <c r="Y13" s="3">
        <v>0</v>
      </c>
      <c r="Z13" s="11">
        <f>R13-R28</f>
        <v>-6.0000000000000053E-3</v>
      </c>
      <c r="AA13" s="7">
        <f>R13-R44</f>
        <v>7.0000000000000062E-3</v>
      </c>
    </row>
    <row r="14" spans="1:27" x14ac:dyDescent="0.25">
      <c r="N14" t="s">
        <v>26</v>
      </c>
      <c r="O14">
        <v>10786</v>
      </c>
      <c r="P14" s="3">
        <v>5.76</v>
      </c>
      <c r="Q14">
        <v>17536</v>
      </c>
      <c r="R14" s="3">
        <v>7.02</v>
      </c>
      <c r="S14" s="3">
        <f t="shared" si="0"/>
        <v>1.2599999999999998</v>
      </c>
      <c r="T14" s="3"/>
      <c r="U14" s="3">
        <v>0</v>
      </c>
      <c r="V14" s="8">
        <f>P14-P29</f>
        <v>9.9999999999999645E-2</v>
      </c>
      <c r="W14" s="7">
        <f>P14-P45</f>
        <v>4.9999999999999822E-2</v>
      </c>
      <c r="X14" s="3"/>
      <c r="Y14" s="3">
        <v>0</v>
      </c>
      <c r="Z14" s="8">
        <f>R14-R29</f>
        <v>5.9999999999999609E-2</v>
      </c>
      <c r="AA14" s="8">
        <f>R14-R45</f>
        <v>0.25999999999999979</v>
      </c>
    </row>
    <row r="15" spans="1:27" x14ac:dyDescent="0.25">
      <c r="P15" s="3"/>
      <c r="R15" s="3"/>
      <c r="S15" s="3"/>
      <c r="T15" s="3"/>
    </row>
    <row r="16" spans="1:27" x14ac:dyDescent="0.25">
      <c r="A16" s="1" t="s">
        <v>15</v>
      </c>
      <c r="P16" s="3"/>
      <c r="R16" s="3"/>
      <c r="S16" s="3"/>
      <c r="T16" s="3"/>
    </row>
    <row r="17" spans="1:27" x14ac:dyDescent="0.25">
      <c r="A17" t="s">
        <v>0</v>
      </c>
      <c r="B17" t="s">
        <v>8</v>
      </c>
      <c r="C17" t="s">
        <v>1</v>
      </c>
      <c r="D17" t="s">
        <v>2</v>
      </c>
      <c r="E17" t="s">
        <v>5</v>
      </c>
      <c r="F17" t="s">
        <v>6</v>
      </c>
      <c r="G17" t="s">
        <v>4</v>
      </c>
      <c r="H17" t="s">
        <v>16</v>
      </c>
      <c r="I17" t="s">
        <v>7</v>
      </c>
      <c r="N17" t="s">
        <v>19</v>
      </c>
      <c r="O17" t="s">
        <v>20</v>
      </c>
      <c r="P17" s="3" t="s">
        <v>29</v>
      </c>
      <c r="Q17" t="s">
        <v>37</v>
      </c>
      <c r="R17" s="3" t="s">
        <v>30</v>
      </c>
      <c r="S17" s="3" t="s">
        <v>46</v>
      </c>
      <c r="T17" s="3"/>
      <c r="U17" s="3" t="s">
        <v>50</v>
      </c>
      <c r="V17" s="3" t="s">
        <v>47</v>
      </c>
      <c r="W17" s="3" t="s">
        <v>48</v>
      </c>
      <c r="X17" s="3"/>
      <c r="Y17" s="3" t="s">
        <v>50</v>
      </c>
      <c r="Z17" s="3" t="s">
        <v>47</v>
      </c>
      <c r="AA17" s="3" t="s">
        <v>48</v>
      </c>
    </row>
    <row r="18" spans="1:27" x14ac:dyDescent="0.25">
      <c r="A18">
        <v>2</v>
      </c>
      <c r="B18">
        <f>20+5+10</f>
        <v>35</v>
      </c>
      <c r="C18">
        <f>600+300+240+120+60</f>
        <v>1320</v>
      </c>
      <c r="D18">
        <f>1500+600+360+60</f>
        <v>2520</v>
      </c>
      <c r="E18">
        <f>120+300</f>
        <v>420</v>
      </c>
      <c r="F18">
        <f>300+600</f>
        <v>900</v>
      </c>
      <c r="G18">
        <v>5</v>
      </c>
      <c r="H18">
        <v>7</v>
      </c>
      <c r="I18">
        <f>600+300+(80*5)</f>
        <v>1300</v>
      </c>
      <c r="N18" t="s">
        <v>22</v>
      </c>
      <c r="O18">
        <v>3296</v>
      </c>
      <c r="P18" s="3">
        <v>0.82399999999999995</v>
      </c>
      <c r="Q18">
        <v>3296</v>
      </c>
      <c r="R18" s="3">
        <v>0.82399999999999995</v>
      </c>
      <c r="S18" s="3">
        <v>0</v>
      </c>
      <c r="T18" s="3"/>
      <c r="U18" s="3">
        <f>P18-P3</f>
        <v>0</v>
      </c>
      <c r="V18" s="3">
        <v>0</v>
      </c>
      <c r="W18" s="3">
        <f>P18-P34</f>
        <v>0</v>
      </c>
      <c r="X18" s="3"/>
      <c r="Y18" s="3">
        <f>R18-R3</f>
        <v>0</v>
      </c>
      <c r="Z18" s="3">
        <v>0</v>
      </c>
      <c r="AA18" s="3">
        <f>R18-R34</f>
        <v>0</v>
      </c>
    </row>
    <row r="19" spans="1:27" x14ac:dyDescent="0.25">
      <c r="A19" t="s">
        <v>17</v>
      </c>
      <c r="B19">
        <f>B18+(G18*3)+(H18*4)</f>
        <v>78</v>
      </c>
      <c r="C19" s="2">
        <f>C18+(G18*60)+E19</f>
        <v>2040</v>
      </c>
      <c r="D19">
        <f>D18+(G18*180)</f>
        <v>3420</v>
      </c>
      <c r="E19" s="2">
        <f>120+300</f>
        <v>420</v>
      </c>
      <c r="N19" t="s">
        <v>31</v>
      </c>
      <c r="O19" s="4"/>
      <c r="P19" s="3">
        <v>0.67</v>
      </c>
      <c r="R19" s="3">
        <v>1.216</v>
      </c>
      <c r="S19" s="3">
        <f t="shared" ref="S19:S29" si="2">R19-P19</f>
        <v>0.54599999999999993</v>
      </c>
      <c r="T19" s="3"/>
      <c r="U19" s="10">
        <f t="shared" ref="U19:U29" si="3">P19-P4</f>
        <v>-0.14999999999999991</v>
      </c>
      <c r="V19" s="3">
        <v>0</v>
      </c>
      <c r="W19" s="10">
        <f>P19-P35</f>
        <v>-0.14999999999999991</v>
      </c>
      <c r="X19" s="3"/>
      <c r="Y19" s="10">
        <f>R19-R4</f>
        <v>-0.14400000000000013</v>
      </c>
      <c r="Z19" s="3">
        <v>0</v>
      </c>
      <c r="AA19" s="10">
        <f>R19-R35</f>
        <v>-0.14400000000000013</v>
      </c>
    </row>
    <row r="20" spans="1:27" x14ac:dyDescent="0.25">
      <c r="A20" t="s">
        <v>10</v>
      </c>
      <c r="B20">
        <f>B19+(G19*3)</f>
        <v>78</v>
      </c>
      <c r="D20">
        <f>D19/40</f>
        <v>85.5</v>
      </c>
      <c r="F20">
        <f>F18/40</f>
        <v>22.5</v>
      </c>
      <c r="I20">
        <f>I18/40</f>
        <v>32.5</v>
      </c>
      <c r="N20" t="s">
        <v>32</v>
      </c>
      <c r="O20">
        <v>6243</v>
      </c>
      <c r="P20" s="3">
        <v>1.5609999999999999</v>
      </c>
      <c r="Q20">
        <v>7211</v>
      </c>
      <c r="R20" s="6">
        <v>1.8029999999999999</v>
      </c>
      <c r="S20" s="3">
        <f t="shared" si="2"/>
        <v>0.24199999999999999</v>
      </c>
      <c r="T20" s="3"/>
      <c r="U20" s="3">
        <f t="shared" si="3"/>
        <v>0</v>
      </c>
      <c r="V20" s="3">
        <v>0</v>
      </c>
      <c r="W20" s="3">
        <f>P20-P36</f>
        <v>0</v>
      </c>
      <c r="X20" s="3"/>
      <c r="Y20" s="7">
        <f>R20-R5</f>
        <v>1.8000000000000016E-2</v>
      </c>
      <c r="Z20" s="3">
        <v>0</v>
      </c>
      <c r="AA20" s="8">
        <f>R20-R36</f>
        <v>8.8999999999999968E-2</v>
      </c>
    </row>
    <row r="21" spans="1:27" x14ac:dyDescent="0.25">
      <c r="N21" t="s">
        <v>33</v>
      </c>
      <c r="P21" s="3">
        <v>0.46</v>
      </c>
      <c r="R21" s="3">
        <v>0.68</v>
      </c>
      <c r="S21" s="3">
        <f t="shared" si="2"/>
        <v>0.22000000000000003</v>
      </c>
      <c r="T21" s="3"/>
      <c r="U21" s="8">
        <f t="shared" si="3"/>
        <v>0.28000000000000003</v>
      </c>
      <c r="V21" s="3">
        <v>0</v>
      </c>
      <c r="W21" s="3">
        <f>P21-P37</f>
        <v>0</v>
      </c>
      <c r="X21" s="3"/>
      <c r="Y21" s="8">
        <f>R21-R6</f>
        <v>0.18000000000000005</v>
      </c>
      <c r="Z21" s="3">
        <v>0</v>
      </c>
      <c r="AA21" s="10">
        <f>R21-R37</f>
        <v>-9.9999999999999978E-2</v>
      </c>
    </row>
    <row r="22" spans="1:27" x14ac:dyDescent="0.25">
      <c r="A22" t="s">
        <v>3</v>
      </c>
      <c r="B22" t="s">
        <v>11</v>
      </c>
      <c r="C22" t="s">
        <v>12</v>
      </c>
      <c r="D22" t="s">
        <v>13</v>
      </c>
      <c r="G22" t="s">
        <v>40</v>
      </c>
      <c r="H22" t="s">
        <v>41</v>
      </c>
      <c r="I22" t="s">
        <v>42</v>
      </c>
      <c r="J22" t="s">
        <v>43</v>
      </c>
      <c r="K22" t="s">
        <v>44</v>
      </c>
      <c r="L22" t="s">
        <v>45</v>
      </c>
      <c r="N22" t="s">
        <v>34</v>
      </c>
      <c r="O22">
        <v>427</v>
      </c>
      <c r="P22" s="6">
        <v>0.107</v>
      </c>
      <c r="Q22">
        <v>427</v>
      </c>
      <c r="R22" s="6">
        <v>0.107</v>
      </c>
      <c r="S22" s="3">
        <v>0</v>
      </c>
      <c r="T22" s="3"/>
      <c r="U22" s="3">
        <f t="shared" si="3"/>
        <v>0</v>
      </c>
      <c r="V22" s="3">
        <v>0</v>
      </c>
      <c r="W22" s="3">
        <v>0</v>
      </c>
      <c r="X22" s="3"/>
      <c r="Y22" s="3">
        <f>R22-R7</f>
        <v>0</v>
      </c>
      <c r="Z22" s="3">
        <v>0</v>
      </c>
      <c r="AA22" s="3">
        <v>0</v>
      </c>
    </row>
    <row r="23" spans="1:27" x14ac:dyDescent="0.25">
      <c r="B23" s="2">
        <f>B20+I20</f>
        <v>110.5</v>
      </c>
      <c r="C23" s="2">
        <f>B23+F20</f>
        <v>133</v>
      </c>
      <c r="D23" s="2">
        <f>C23+D20</f>
        <v>218.5</v>
      </c>
      <c r="F23" t="s">
        <v>39</v>
      </c>
      <c r="G23">
        <v>98</v>
      </c>
      <c r="H23">
        <v>88</v>
      </c>
      <c r="I23">
        <v>88</v>
      </c>
      <c r="J23">
        <v>97</v>
      </c>
      <c r="K23">
        <v>87</v>
      </c>
      <c r="L23" s="14">
        <f>AVERAGE(G23:K23)</f>
        <v>91.6</v>
      </c>
      <c r="N23" t="s">
        <v>35</v>
      </c>
      <c r="P23" s="3">
        <v>0.1</v>
      </c>
      <c r="R23" s="3">
        <v>0.1</v>
      </c>
      <c r="S23" s="3">
        <f t="shared" si="2"/>
        <v>0</v>
      </c>
      <c r="T23" s="3"/>
      <c r="U23" s="3">
        <f t="shared" si="3"/>
        <v>0</v>
      </c>
      <c r="V23" s="3">
        <v>0</v>
      </c>
      <c r="W23" s="3">
        <f>P23-P39</f>
        <v>0</v>
      </c>
      <c r="X23" s="3"/>
      <c r="Y23" s="3">
        <f>R23-R8</f>
        <v>0</v>
      </c>
      <c r="Z23" s="3">
        <v>0</v>
      </c>
      <c r="AA23" s="3">
        <f>R23-R39</f>
        <v>0</v>
      </c>
    </row>
    <row r="24" spans="1:27" x14ac:dyDescent="0.25">
      <c r="F24" t="s">
        <v>49</v>
      </c>
      <c r="G24">
        <v>47.5</v>
      </c>
      <c r="H24">
        <v>46</v>
      </c>
      <c r="I24">
        <v>45.5</v>
      </c>
      <c r="J24">
        <v>47.5</v>
      </c>
      <c r="K24">
        <v>43</v>
      </c>
      <c r="L24" s="13">
        <f>AVERAGE(G24:K24)</f>
        <v>45.9</v>
      </c>
      <c r="N24" t="s">
        <v>23</v>
      </c>
      <c r="O24">
        <v>3589</v>
      </c>
      <c r="P24" s="3">
        <v>0.51400000000000001</v>
      </c>
      <c r="Q24">
        <v>4319</v>
      </c>
      <c r="R24" s="3">
        <v>0.56000000000000005</v>
      </c>
      <c r="S24" s="3">
        <f t="shared" si="2"/>
        <v>4.6000000000000041E-2</v>
      </c>
      <c r="T24" s="3"/>
      <c r="U24" s="7">
        <f t="shared" si="3"/>
        <v>7.0000000000000062E-3</v>
      </c>
      <c r="V24" s="3">
        <v>0</v>
      </c>
      <c r="W24" s="7">
        <f>P24-P40</f>
        <v>5.0000000000000044E-3</v>
      </c>
      <c r="X24" s="3"/>
      <c r="Y24" s="7">
        <f>R24-R9</f>
        <v>1.3000000000000012E-2</v>
      </c>
      <c r="Z24" s="3">
        <v>0</v>
      </c>
      <c r="AA24" s="7">
        <f>R24-R40</f>
        <v>1.1000000000000121E-2</v>
      </c>
    </row>
    <row r="25" spans="1:27" x14ac:dyDescent="0.25">
      <c r="F25" t="s">
        <v>38</v>
      </c>
      <c r="G25" s="5">
        <v>5560808</v>
      </c>
      <c r="N25" t="s">
        <v>27</v>
      </c>
      <c r="O25">
        <v>3589</v>
      </c>
      <c r="P25" s="3">
        <v>0.51400000000000001</v>
      </c>
      <c r="Q25">
        <v>4319</v>
      </c>
      <c r="R25" s="3">
        <v>0.56000000000000005</v>
      </c>
      <c r="S25" s="3">
        <f t="shared" si="2"/>
        <v>4.6000000000000041E-2</v>
      </c>
      <c r="T25" s="3"/>
      <c r="U25" s="7">
        <f t="shared" si="3"/>
        <v>7.0000000000000062E-3</v>
      </c>
      <c r="V25" s="3">
        <v>0</v>
      </c>
      <c r="W25" s="7">
        <f>P25-P41</f>
        <v>5.0000000000000044E-3</v>
      </c>
      <c r="X25" s="3"/>
      <c r="Y25" s="7">
        <f>R25-R10</f>
        <v>1.3000000000000012E-2</v>
      </c>
      <c r="Z25" s="3">
        <v>0</v>
      </c>
      <c r="AA25" s="7">
        <f>R25-R41</f>
        <v>1.1000000000000121E-2</v>
      </c>
    </row>
    <row r="26" spans="1:27" x14ac:dyDescent="0.25">
      <c r="N26" t="s">
        <v>28</v>
      </c>
      <c r="O26">
        <v>4013</v>
      </c>
      <c r="P26" s="3">
        <v>0.58199999999999996</v>
      </c>
      <c r="Q26">
        <v>4923</v>
      </c>
      <c r="R26" s="3">
        <v>0.63200000000000001</v>
      </c>
      <c r="S26" s="3">
        <f t="shared" si="2"/>
        <v>5.0000000000000044E-2</v>
      </c>
      <c r="T26" s="3"/>
      <c r="U26" s="7">
        <f t="shared" si="3"/>
        <v>6.0000000000000053E-3</v>
      </c>
      <c r="V26" s="3">
        <v>0</v>
      </c>
      <c r="W26" s="7">
        <f>P26-P42</f>
        <v>5.0000000000000044E-3</v>
      </c>
      <c r="X26" s="3"/>
      <c r="Y26" s="7">
        <f>R26-R11</f>
        <v>2.1000000000000019E-2</v>
      </c>
      <c r="Z26" s="3">
        <v>0</v>
      </c>
      <c r="AA26" s="7">
        <f>R26-R42</f>
        <v>1.9000000000000017E-2</v>
      </c>
    </row>
    <row r="27" spans="1:27" x14ac:dyDescent="0.25">
      <c r="H27" s="21" t="s">
        <v>56</v>
      </c>
      <c r="I27" s="19"/>
      <c r="J27" s="19"/>
      <c r="K27" s="20"/>
      <c r="N27" t="s">
        <v>24</v>
      </c>
      <c r="O27">
        <v>10856</v>
      </c>
      <c r="P27" s="3">
        <v>2.86</v>
      </c>
      <c r="Q27">
        <v>14652</v>
      </c>
      <c r="R27" s="3">
        <v>3.33</v>
      </c>
      <c r="S27" s="3">
        <f t="shared" si="2"/>
        <v>0.4700000000000002</v>
      </c>
      <c r="T27" s="3"/>
      <c r="U27" s="3">
        <f t="shared" si="3"/>
        <v>0</v>
      </c>
      <c r="V27" s="3">
        <v>0</v>
      </c>
      <c r="W27" s="3">
        <f>P27-P43</f>
        <v>0</v>
      </c>
      <c r="X27" s="3"/>
      <c r="Y27" s="7">
        <f>R27-R12</f>
        <v>4.0000000000000036E-2</v>
      </c>
      <c r="Z27" s="3">
        <v>0</v>
      </c>
      <c r="AA27" s="7">
        <f>R27-R43</f>
        <v>4.0000000000000036E-2</v>
      </c>
    </row>
    <row r="28" spans="1:27" x14ac:dyDescent="0.25">
      <c r="N28" t="s">
        <v>25</v>
      </c>
      <c r="O28">
        <v>5212</v>
      </c>
      <c r="P28" s="3">
        <v>0.66400000000000003</v>
      </c>
      <c r="Q28">
        <v>5791</v>
      </c>
      <c r="R28" s="3">
        <v>0.68200000000000005</v>
      </c>
      <c r="S28" s="3">
        <f t="shared" si="2"/>
        <v>1.8000000000000016E-2</v>
      </c>
      <c r="T28" s="3"/>
      <c r="U28" s="7">
        <f t="shared" si="3"/>
        <v>8.0000000000000071E-3</v>
      </c>
      <c r="V28" s="3">
        <v>0</v>
      </c>
      <c r="W28" s="7">
        <f>P28-P44</f>
        <v>1.6000000000000014E-2</v>
      </c>
      <c r="X28" s="3"/>
      <c r="Y28" s="7">
        <f>R28-R13</f>
        <v>6.0000000000000053E-3</v>
      </c>
      <c r="Z28" s="3">
        <v>0</v>
      </c>
      <c r="AA28" s="7">
        <f>R28-R44</f>
        <v>1.3000000000000012E-2</v>
      </c>
    </row>
    <row r="29" spans="1:27" x14ac:dyDescent="0.25">
      <c r="N29" t="s">
        <v>26</v>
      </c>
      <c r="O29">
        <v>10006</v>
      </c>
      <c r="P29" s="3">
        <v>5.66</v>
      </c>
      <c r="Q29">
        <v>16656</v>
      </c>
      <c r="R29" s="3">
        <v>6.96</v>
      </c>
      <c r="S29" s="3">
        <f t="shared" si="2"/>
        <v>1.2999999999999998</v>
      </c>
      <c r="T29" s="3"/>
      <c r="U29" s="10">
        <f t="shared" si="3"/>
        <v>-9.9999999999999645E-2</v>
      </c>
      <c r="V29" s="3">
        <v>0</v>
      </c>
      <c r="W29" s="11">
        <f>P29-P45</f>
        <v>-4.9999999999999822E-2</v>
      </c>
      <c r="X29" s="3"/>
      <c r="Y29" s="11">
        <f>R29-R14</f>
        <v>-5.9999999999999609E-2</v>
      </c>
      <c r="Z29" s="3">
        <v>0</v>
      </c>
      <c r="AA29" s="8">
        <f>R29-R45</f>
        <v>0.20000000000000018</v>
      </c>
    </row>
    <row r="30" spans="1:27" x14ac:dyDescent="0.25">
      <c r="P30" s="3"/>
      <c r="R30" s="3"/>
      <c r="S30" s="3"/>
      <c r="T30" s="3"/>
    </row>
    <row r="31" spans="1:27" x14ac:dyDescent="0.25">
      <c r="P31" s="3"/>
      <c r="R31" s="3"/>
      <c r="S31" s="3"/>
      <c r="T31" s="3"/>
    </row>
    <row r="32" spans="1:27" x14ac:dyDescent="0.25">
      <c r="A32" s="1" t="s">
        <v>18</v>
      </c>
      <c r="P32" s="3"/>
      <c r="R32" s="3"/>
      <c r="S32" s="3"/>
      <c r="T32" s="3"/>
    </row>
    <row r="33" spans="1:27" x14ac:dyDescent="0.25">
      <c r="A33" t="s">
        <v>0</v>
      </c>
      <c r="B33" t="s">
        <v>8</v>
      </c>
      <c r="C33" t="s">
        <v>1</v>
      </c>
      <c r="D33" t="s">
        <v>2</v>
      </c>
      <c r="E33" t="s">
        <v>5</v>
      </c>
      <c r="F33" t="s">
        <v>6</v>
      </c>
      <c r="G33" t="s">
        <v>4</v>
      </c>
      <c r="H33" t="s">
        <v>16</v>
      </c>
      <c r="I33" t="s">
        <v>7</v>
      </c>
      <c r="N33" t="s">
        <v>19</v>
      </c>
      <c r="O33" t="s">
        <v>20</v>
      </c>
      <c r="P33" s="3" t="s">
        <v>29</v>
      </c>
      <c r="Q33" t="s">
        <v>37</v>
      </c>
      <c r="R33" s="3" t="s">
        <v>30</v>
      </c>
      <c r="S33" s="3" t="s">
        <v>46</v>
      </c>
      <c r="T33" s="3"/>
      <c r="U33" s="3" t="s">
        <v>50</v>
      </c>
      <c r="V33" s="3" t="s">
        <v>47</v>
      </c>
      <c r="W33" s="3" t="s">
        <v>48</v>
      </c>
      <c r="X33" s="3"/>
      <c r="Y33" s="3" t="s">
        <v>50</v>
      </c>
      <c r="Z33" s="3" t="s">
        <v>47</v>
      </c>
      <c r="AA33" s="3" t="s">
        <v>48</v>
      </c>
    </row>
    <row r="34" spans="1:27" x14ac:dyDescent="0.25">
      <c r="A34">
        <v>3</v>
      </c>
      <c r="B34">
        <f>20+10+20</f>
        <v>50</v>
      </c>
      <c r="C34">
        <f>48+60+300+120+60</f>
        <v>588</v>
      </c>
      <c r="D34">
        <f>180+1380+600</f>
        <v>2160</v>
      </c>
      <c r="E34">
        <f>48+60</f>
        <v>108</v>
      </c>
      <c r="F34">
        <v>600</v>
      </c>
      <c r="G34">
        <v>10</v>
      </c>
      <c r="H34">
        <v>7</v>
      </c>
      <c r="I34">
        <f>600</f>
        <v>600</v>
      </c>
      <c r="N34" t="s">
        <v>22</v>
      </c>
      <c r="O34">
        <v>3296</v>
      </c>
      <c r="P34" s="3">
        <v>0.82399999999999995</v>
      </c>
      <c r="Q34">
        <v>3296</v>
      </c>
      <c r="R34" s="3">
        <v>0.82399999999999995</v>
      </c>
      <c r="S34" s="3">
        <f>R34-P34</f>
        <v>0</v>
      </c>
      <c r="T34" s="3"/>
      <c r="U34" s="3">
        <f>P34-P3</f>
        <v>0</v>
      </c>
      <c r="V34" s="3">
        <f>P34-P18</f>
        <v>0</v>
      </c>
      <c r="W34" s="3">
        <v>0</v>
      </c>
      <c r="Y34" s="3">
        <f>R34-R3</f>
        <v>0</v>
      </c>
      <c r="Z34" s="3">
        <f>R34-R18</f>
        <v>0</v>
      </c>
      <c r="AA34" s="3">
        <v>0</v>
      </c>
    </row>
    <row r="35" spans="1:27" x14ac:dyDescent="0.25">
      <c r="A35" t="s">
        <v>17</v>
      </c>
      <c r="B35">
        <f>B34+(G34*3)+(H34*4)</f>
        <v>108</v>
      </c>
      <c r="C35" s="2">
        <f>C34+(G34*60)+E35</f>
        <v>1296</v>
      </c>
      <c r="D35">
        <f>D34+(G34*180)</f>
        <v>3960</v>
      </c>
      <c r="E35" s="2">
        <f>48+60</f>
        <v>108</v>
      </c>
      <c r="N35" t="s">
        <v>31</v>
      </c>
      <c r="O35" s="4"/>
      <c r="P35" s="3">
        <v>0.82</v>
      </c>
      <c r="R35" s="3">
        <v>1.36</v>
      </c>
      <c r="S35" s="3">
        <f t="shared" ref="S35:S45" si="4">R35-P35</f>
        <v>0.54000000000000015</v>
      </c>
      <c r="T35" s="3"/>
      <c r="U35" s="3">
        <f t="shared" ref="U35:U45" si="5">P35-P4</f>
        <v>0</v>
      </c>
      <c r="V35" s="8">
        <f t="shared" ref="V35:V45" si="6">P35-P19</f>
        <v>0.14999999999999991</v>
      </c>
      <c r="W35" s="3">
        <v>0</v>
      </c>
      <c r="Y35" s="3">
        <f>R35-R4</f>
        <v>0</v>
      </c>
      <c r="Z35" s="8">
        <f>R35-R19</f>
        <v>0.14400000000000013</v>
      </c>
      <c r="AA35" s="3">
        <v>0</v>
      </c>
    </row>
    <row r="36" spans="1:27" x14ac:dyDescent="0.25">
      <c r="A36" t="s">
        <v>10</v>
      </c>
      <c r="B36">
        <f>B35+(G35*3)</f>
        <v>108</v>
      </c>
      <c r="D36">
        <f>D35/40</f>
        <v>99</v>
      </c>
      <c r="F36">
        <f>F34/40</f>
        <v>15</v>
      </c>
      <c r="I36">
        <f>I34/40</f>
        <v>15</v>
      </c>
      <c r="N36" t="s">
        <v>32</v>
      </c>
      <c r="O36">
        <v>6243</v>
      </c>
      <c r="P36" s="3">
        <v>1.5609999999999999</v>
      </c>
      <c r="Q36">
        <v>6856</v>
      </c>
      <c r="R36" s="3">
        <v>1.714</v>
      </c>
      <c r="S36" s="3">
        <f t="shared" si="4"/>
        <v>0.15300000000000002</v>
      </c>
      <c r="T36" s="3"/>
      <c r="U36" s="3">
        <f t="shared" si="5"/>
        <v>0</v>
      </c>
      <c r="V36" s="3">
        <f t="shared" si="6"/>
        <v>0</v>
      </c>
      <c r="W36" s="3">
        <v>0</v>
      </c>
      <c r="Y36" s="10">
        <f>R36-R5</f>
        <v>-7.0999999999999952E-2</v>
      </c>
      <c r="Z36" s="10">
        <f>R36-R20</f>
        <v>-8.8999999999999968E-2</v>
      </c>
      <c r="AA36" s="3">
        <v>0</v>
      </c>
    </row>
    <row r="37" spans="1:27" x14ac:dyDescent="0.25">
      <c r="N37" t="s">
        <v>33</v>
      </c>
      <c r="P37" s="3">
        <v>0.46</v>
      </c>
      <c r="R37" s="3">
        <v>0.78</v>
      </c>
      <c r="S37" s="3">
        <f t="shared" si="4"/>
        <v>0.32</v>
      </c>
      <c r="T37" s="3"/>
      <c r="U37" s="8">
        <f t="shared" si="5"/>
        <v>0.28000000000000003</v>
      </c>
      <c r="V37" s="3">
        <f t="shared" si="6"/>
        <v>0</v>
      </c>
      <c r="W37" s="3">
        <v>0</v>
      </c>
      <c r="Y37" s="8">
        <f>R37-R6</f>
        <v>0.28000000000000003</v>
      </c>
      <c r="Z37" s="8">
        <f>R37-R21</f>
        <v>9.9999999999999978E-2</v>
      </c>
      <c r="AA37" s="3">
        <v>0</v>
      </c>
    </row>
    <row r="38" spans="1:27" x14ac:dyDescent="0.25">
      <c r="A38" t="s">
        <v>3</v>
      </c>
      <c r="B38" t="s">
        <v>11</v>
      </c>
      <c r="C38" t="s">
        <v>12</v>
      </c>
      <c r="D38" t="s">
        <v>13</v>
      </c>
      <c r="G38" t="s">
        <v>40</v>
      </c>
      <c r="H38" t="s">
        <v>41</v>
      </c>
      <c r="I38" t="s">
        <v>42</v>
      </c>
      <c r="J38" t="s">
        <v>43</v>
      </c>
      <c r="K38" t="s">
        <v>44</v>
      </c>
      <c r="L38" t="s">
        <v>45</v>
      </c>
      <c r="N38" t="s">
        <v>34</v>
      </c>
      <c r="O38">
        <v>427</v>
      </c>
      <c r="P38" s="6" t="s">
        <v>36</v>
      </c>
      <c r="Q38">
        <v>427</v>
      </c>
      <c r="R38" s="6" t="s">
        <v>36</v>
      </c>
      <c r="S38" s="3">
        <v>0</v>
      </c>
      <c r="T38" s="3"/>
      <c r="U38" s="3">
        <v>0</v>
      </c>
      <c r="V38" s="3">
        <v>0</v>
      </c>
      <c r="W38" s="3">
        <v>0</v>
      </c>
      <c r="Y38" s="3">
        <v>0</v>
      </c>
      <c r="Z38" s="3">
        <v>0</v>
      </c>
      <c r="AA38" s="3">
        <v>0</v>
      </c>
    </row>
    <row r="39" spans="1:27" x14ac:dyDescent="0.25">
      <c r="B39" s="2">
        <f>B36+I36</f>
        <v>123</v>
      </c>
      <c r="C39" s="2">
        <f>B39+F36</f>
        <v>138</v>
      </c>
      <c r="D39" s="2">
        <f>C39+D36</f>
        <v>237</v>
      </c>
      <c r="F39" t="s">
        <v>39</v>
      </c>
      <c r="G39">
        <v>86</v>
      </c>
      <c r="H39">
        <v>85</v>
      </c>
      <c r="I39">
        <v>94</v>
      </c>
      <c r="J39">
        <v>92</v>
      </c>
      <c r="K39">
        <v>84</v>
      </c>
      <c r="L39" s="13">
        <f>AVERAGE(G39:K39)</f>
        <v>88.2</v>
      </c>
      <c r="N39" t="s">
        <v>35</v>
      </c>
      <c r="P39" s="3">
        <v>0.1</v>
      </c>
      <c r="R39" s="3">
        <v>0.1</v>
      </c>
      <c r="S39" s="3">
        <f t="shared" si="4"/>
        <v>0</v>
      </c>
      <c r="T39" s="3"/>
      <c r="U39" s="3">
        <f t="shared" si="5"/>
        <v>0</v>
      </c>
      <c r="V39" s="3">
        <f t="shared" si="6"/>
        <v>0</v>
      </c>
      <c r="W39" s="3">
        <v>0</v>
      </c>
      <c r="Y39" s="3">
        <f>R39-R8</f>
        <v>0</v>
      </c>
      <c r="Z39" s="3">
        <f>R39-R23</f>
        <v>0</v>
      </c>
      <c r="AA39" s="3">
        <v>0</v>
      </c>
    </row>
    <row r="40" spans="1:27" x14ac:dyDescent="0.25">
      <c r="F40" t="s">
        <v>49</v>
      </c>
      <c r="G40">
        <v>47</v>
      </c>
      <c r="H40">
        <v>47.5</v>
      </c>
      <c r="I40">
        <v>46</v>
      </c>
      <c r="J40">
        <v>46.5</v>
      </c>
      <c r="K40">
        <v>47.5</v>
      </c>
      <c r="L40" s="14">
        <f>AVERAGE(G40:K40)</f>
        <v>46.9</v>
      </c>
      <c r="N40" t="s">
        <v>23</v>
      </c>
      <c r="O40">
        <v>3517</v>
      </c>
      <c r="P40" s="3">
        <v>0.50900000000000001</v>
      </c>
      <c r="Q40">
        <v>4247</v>
      </c>
      <c r="R40" s="3">
        <v>0.54899999999999993</v>
      </c>
      <c r="S40" s="3">
        <f t="shared" si="4"/>
        <v>3.9999999999999925E-2</v>
      </c>
      <c r="T40" s="3"/>
      <c r="U40" s="7">
        <f t="shared" si="5"/>
        <v>2.0000000000000018E-3</v>
      </c>
      <c r="V40" s="11">
        <f t="shared" si="6"/>
        <v>-5.0000000000000044E-3</v>
      </c>
      <c r="W40" s="3">
        <v>0</v>
      </c>
      <c r="Y40" s="7">
        <f>R40-R9</f>
        <v>1.9999999999998908E-3</v>
      </c>
      <c r="Z40" s="11">
        <f>R40-R24</f>
        <v>-1.1000000000000121E-2</v>
      </c>
      <c r="AA40" s="3">
        <v>0</v>
      </c>
    </row>
    <row r="41" spans="1:27" x14ac:dyDescent="0.25">
      <c r="F41" t="s">
        <v>38</v>
      </c>
      <c r="G41" s="5">
        <v>5836063</v>
      </c>
      <c r="N41" t="s">
        <v>27</v>
      </c>
      <c r="O41">
        <v>3517</v>
      </c>
      <c r="P41" s="3">
        <v>0.50900000000000001</v>
      </c>
      <c r="Q41">
        <v>4247</v>
      </c>
      <c r="R41" s="3">
        <v>0.54899999999999993</v>
      </c>
      <c r="S41" s="3">
        <f t="shared" si="4"/>
        <v>3.9999999999999925E-2</v>
      </c>
      <c r="T41" s="3"/>
      <c r="U41" s="7">
        <f t="shared" si="5"/>
        <v>2.0000000000000018E-3</v>
      </c>
      <c r="V41" s="11">
        <f t="shared" si="6"/>
        <v>-5.0000000000000044E-3</v>
      </c>
      <c r="W41" s="3">
        <v>0</v>
      </c>
      <c r="Y41" s="7">
        <f>R41-R10</f>
        <v>1.9999999999998908E-3</v>
      </c>
      <c r="Z41" s="11">
        <f>R41-R25</f>
        <v>-1.1000000000000121E-2</v>
      </c>
      <c r="AA41" s="3">
        <v>0</v>
      </c>
    </row>
    <row r="42" spans="1:27" x14ac:dyDescent="0.25">
      <c r="N42" t="s">
        <v>28</v>
      </c>
      <c r="P42" s="3">
        <v>0.57699999999999996</v>
      </c>
      <c r="Q42">
        <v>4671</v>
      </c>
      <c r="R42" s="3">
        <v>0.61299999999999999</v>
      </c>
      <c r="S42" s="3">
        <f t="shared" si="4"/>
        <v>3.6000000000000032E-2</v>
      </c>
      <c r="T42" s="3"/>
      <c r="U42" s="7">
        <f t="shared" si="5"/>
        <v>1.0000000000000009E-3</v>
      </c>
      <c r="V42" s="11">
        <f t="shared" si="6"/>
        <v>-5.0000000000000044E-3</v>
      </c>
      <c r="W42" s="3">
        <v>0</v>
      </c>
      <c r="Y42" s="7">
        <f>R42-R11</f>
        <v>2.0000000000000018E-3</v>
      </c>
      <c r="Z42" s="11">
        <f>R42-R26</f>
        <v>-1.9000000000000017E-2</v>
      </c>
      <c r="AA42" s="3">
        <v>0</v>
      </c>
    </row>
    <row r="43" spans="1:27" x14ac:dyDescent="0.25">
      <c r="H43" s="18" t="s">
        <v>54</v>
      </c>
      <c r="I43" s="19"/>
      <c r="J43" s="19"/>
      <c r="K43" s="19"/>
      <c r="L43" s="20"/>
      <c r="N43" t="s">
        <v>24</v>
      </c>
      <c r="O43">
        <v>10856</v>
      </c>
      <c r="P43" s="3">
        <v>2.86</v>
      </c>
      <c r="Q43">
        <v>14362</v>
      </c>
      <c r="R43" s="3">
        <v>3.29</v>
      </c>
      <c r="S43" s="3">
        <f t="shared" si="4"/>
        <v>0.43000000000000016</v>
      </c>
      <c r="T43" s="3"/>
      <c r="U43" s="3">
        <f t="shared" si="5"/>
        <v>0</v>
      </c>
      <c r="V43" s="3">
        <f t="shared" si="6"/>
        <v>0</v>
      </c>
      <c r="W43" s="3">
        <v>0</v>
      </c>
      <c r="Y43" s="3">
        <f>R43-R12</f>
        <v>0</v>
      </c>
      <c r="Z43" s="11">
        <f>R43-R27</f>
        <v>-4.0000000000000036E-2</v>
      </c>
      <c r="AA43" s="3">
        <v>0</v>
      </c>
    </row>
    <row r="44" spans="1:27" x14ac:dyDescent="0.25">
      <c r="N44" t="s">
        <v>25</v>
      </c>
      <c r="O44">
        <v>4784</v>
      </c>
      <c r="P44" s="3">
        <v>0.64800000000000002</v>
      </c>
      <c r="Q44">
        <v>5329</v>
      </c>
      <c r="R44" s="3">
        <v>0.66900000000000004</v>
      </c>
      <c r="S44" s="3">
        <f t="shared" si="4"/>
        <v>2.1000000000000019E-2</v>
      </c>
      <c r="T44" s="3"/>
      <c r="U44" s="11">
        <f t="shared" si="5"/>
        <v>-8.0000000000000071E-3</v>
      </c>
      <c r="V44" s="11">
        <f t="shared" si="6"/>
        <v>-1.6000000000000014E-2</v>
      </c>
      <c r="W44" s="3">
        <v>0</v>
      </c>
      <c r="Y44" s="11">
        <f>R44-R13</f>
        <v>-7.0000000000000062E-3</v>
      </c>
      <c r="Z44" s="11">
        <f>R44-R28</f>
        <v>-1.3000000000000012E-2</v>
      </c>
      <c r="AA44" s="3">
        <v>0</v>
      </c>
    </row>
    <row r="45" spans="1:27" x14ac:dyDescent="0.25">
      <c r="N45" t="s">
        <v>26</v>
      </c>
      <c r="O45">
        <v>10426</v>
      </c>
      <c r="P45" s="3">
        <v>5.71</v>
      </c>
      <c r="Q45">
        <v>17076</v>
      </c>
      <c r="R45" s="3">
        <v>6.76</v>
      </c>
      <c r="S45" s="3">
        <f t="shared" si="4"/>
        <v>1.0499999999999998</v>
      </c>
      <c r="T45" s="3"/>
      <c r="U45" s="11">
        <f t="shared" si="5"/>
        <v>-4.9999999999999822E-2</v>
      </c>
      <c r="V45" s="7">
        <f t="shared" si="6"/>
        <v>4.9999999999999822E-2</v>
      </c>
      <c r="W45" s="3">
        <v>0</v>
      </c>
      <c r="Y45" s="9">
        <f>R45-R14</f>
        <v>-0.25999999999999979</v>
      </c>
      <c r="Z45" s="10">
        <f>R45-R29</f>
        <v>-0.20000000000000018</v>
      </c>
      <c r="AA45" s="3">
        <v>0</v>
      </c>
    </row>
    <row r="46" spans="1:27" x14ac:dyDescent="0.25">
      <c r="P46" s="3"/>
      <c r="R46" s="3"/>
      <c r="S46" s="3"/>
      <c r="T46" s="3"/>
    </row>
    <row r="47" spans="1:27" x14ac:dyDescent="0.25">
      <c r="P47" s="3"/>
      <c r="R47" s="3"/>
      <c r="S47" s="3"/>
      <c r="T47" s="3"/>
    </row>
    <row r="48" spans="1:27" x14ac:dyDescent="0.25">
      <c r="A48" s="1"/>
      <c r="H48" t="s">
        <v>53</v>
      </c>
      <c r="P48" s="3"/>
      <c r="R48" s="3"/>
      <c r="S48" s="3"/>
      <c r="T48" s="3"/>
    </row>
    <row r="49" spans="1:20" x14ac:dyDescent="0.25">
      <c r="A49" t="s">
        <v>0</v>
      </c>
      <c r="B49" t="s">
        <v>8</v>
      </c>
      <c r="C49" t="s">
        <v>1</v>
      </c>
      <c r="D49" t="s">
        <v>2</v>
      </c>
      <c r="E49" t="s">
        <v>5</v>
      </c>
      <c r="F49" t="s">
        <v>6</v>
      </c>
      <c r="G49" t="s">
        <v>4</v>
      </c>
      <c r="H49" t="s">
        <v>16</v>
      </c>
      <c r="I49" t="s">
        <v>7</v>
      </c>
      <c r="N49" t="s">
        <v>19</v>
      </c>
      <c r="O49" t="s">
        <v>20</v>
      </c>
      <c r="P49" s="3" t="s">
        <v>29</v>
      </c>
      <c r="Q49" t="s">
        <v>21</v>
      </c>
      <c r="R49" s="3" t="s">
        <v>30</v>
      </c>
      <c r="S49" s="3"/>
      <c r="T49" s="3"/>
    </row>
    <row r="50" spans="1:20" x14ac:dyDescent="0.25">
      <c r="A50">
        <v>4</v>
      </c>
      <c r="B50">
        <f>10+10+1+15</f>
        <v>36</v>
      </c>
      <c r="C50">
        <f>150+300+240</f>
        <v>690</v>
      </c>
      <c r="D50">
        <f>180+1200+300</f>
        <v>1680</v>
      </c>
      <c r="E50">
        <f>240+60+180</f>
        <v>480</v>
      </c>
      <c r="F50">
        <f>60+180+300</f>
        <v>540</v>
      </c>
      <c r="G50">
        <v>6</v>
      </c>
      <c r="H50">
        <v>9</v>
      </c>
      <c r="I50">
        <f>12+24+600+(80*5)</f>
        <v>1036</v>
      </c>
      <c r="N50" t="s">
        <v>22</v>
      </c>
      <c r="P50" s="3"/>
      <c r="R50" s="3"/>
      <c r="S50" s="3"/>
      <c r="T50" s="3"/>
    </row>
    <row r="51" spans="1:20" x14ac:dyDescent="0.25">
      <c r="A51" t="s">
        <v>17</v>
      </c>
      <c r="B51">
        <f>B50+(G50*3)+(H50*4)</f>
        <v>90</v>
      </c>
      <c r="C51" s="2">
        <f>C50+(G50*60)+E51</f>
        <v>1530</v>
      </c>
      <c r="D51">
        <f>D50+(G50*180)</f>
        <v>2760</v>
      </c>
      <c r="E51" s="2">
        <f>240+60+180</f>
        <v>480</v>
      </c>
      <c r="N51" t="s">
        <v>23</v>
      </c>
      <c r="P51" s="3"/>
      <c r="R51" s="3"/>
      <c r="S51" s="3"/>
      <c r="T51" s="3"/>
    </row>
    <row r="52" spans="1:20" x14ac:dyDescent="0.25">
      <c r="A52" t="s">
        <v>10</v>
      </c>
      <c r="B52">
        <f>B51+(G51*3)</f>
        <v>90</v>
      </c>
      <c r="D52">
        <f>D51/40</f>
        <v>69</v>
      </c>
      <c r="F52">
        <f>F50/40</f>
        <v>13.5</v>
      </c>
      <c r="I52">
        <f>I50/40</f>
        <v>25.9</v>
      </c>
      <c r="N52" t="s">
        <v>27</v>
      </c>
      <c r="P52" s="3"/>
      <c r="R52" s="3"/>
      <c r="S52" s="3"/>
      <c r="T52" s="3"/>
    </row>
    <row r="53" spans="1:20" x14ac:dyDescent="0.25">
      <c r="N53" t="s">
        <v>28</v>
      </c>
      <c r="P53" s="3"/>
      <c r="R53" s="3"/>
      <c r="S53" s="3"/>
      <c r="T53" s="3"/>
    </row>
    <row r="54" spans="1:20" x14ac:dyDescent="0.25">
      <c r="A54" t="s">
        <v>3</v>
      </c>
      <c r="B54" t="s">
        <v>11</v>
      </c>
      <c r="C54" t="s">
        <v>12</v>
      </c>
      <c r="D54" t="s">
        <v>13</v>
      </c>
      <c r="N54" t="s">
        <v>24</v>
      </c>
      <c r="P54" s="3"/>
      <c r="R54" s="3"/>
      <c r="S54" s="3"/>
      <c r="T54" s="3"/>
    </row>
    <row r="55" spans="1:20" x14ac:dyDescent="0.25">
      <c r="B55" s="2">
        <f>B52+I52</f>
        <v>115.9</v>
      </c>
      <c r="C55" s="2">
        <f>B55+F52</f>
        <v>129.4</v>
      </c>
      <c r="D55" s="2">
        <f>C55+D52</f>
        <v>198.4</v>
      </c>
      <c r="N55" t="s">
        <v>25</v>
      </c>
      <c r="P55" s="3"/>
      <c r="R55" s="3"/>
      <c r="S55" s="3"/>
      <c r="T55" s="3"/>
    </row>
    <row r="56" spans="1:20" x14ac:dyDescent="0.25">
      <c r="N56" t="s">
        <v>26</v>
      </c>
      <c r="P56" s="3"/>
      <c r="R56" s="3"/>
      <c r="S56" s="3"/>
      <c r="T56" s="3"/>
    </row>
    <row r="57" spans="1:20" x14ac:dyDescent="0.25">
      <c r="P57" s="3"/>
      <c r="R57" s="3"/>
      <c r="S57" s="3"/>
      <c r="T57" s="3"/>
    </row>
    <row r="58" spans="1:20" x14ac:dyDescent="0.25">
      <c r="P58" s="3"/>
      <c r="R58" s="3"/>
      <c r="S58" s="3"/>
      <c r="T58" s="3"/>
    </row>
    <row r="59" spans="1:20" x14ac:dyDescent="0.25">
      <c r="P59" s="3"/>
      <c r="R59" s="3"/>
      <c r="S59" s="3"/>
      <c r="T59" s="3"/>
    </row>
    <row r="60" spans="1:20" x14ac:dyDescent="0.25">
      <c r="P60" s="3"/>
      <c r="R60" s="3"/>
      <c r="S60" s="3"/>
      <c r="T60" s="3"/>
    </row>
    <row r="61" spans="1:20" x14ac:dyDescent="0.25">
      <c r="A61" t="s">
        <v>58</v>
      </c>
      <c r="P61" s="3"/>
      <c r="R61" s="3"/>
      <c r="S61" s="3"/>
      <c r="T61" s="3"/>
    </row>
    <row r="62" spans="1:20" x14ac:dyDescent="0.25">
      <c r="A62" s="1" t="s">
        <v>57</v>
      </c>
      <c r="P62" s="3"/>
      <c r="R62" s="3"/>
      <c r="S62" s="3"/>
      <c r="T62" s="3"/>
    </row>
    <row r="63" spans="1:20" x14ac:dyDescent="0.25">
      <c r="P63" s="3"/>
    </row>
    <row r="64" spans="1:20" x14ac:dyDescent="0.25">
      <c r="P64" s="3"/>
    </row>
  </sheetData>
  <hyperlinks>
    <hyperlink ref="A1" r:id="rId1"/>
    <hyperlink ref="A16" r:id="rId2"/>
    <hyperlink ref="A32" r:id="rId3"/>
    <hyperlink ref="A6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UPJ-QP</dc:creator>
  <cp:lastModifiedBy>UPJ-QP</cp:lastModifiedBy>
  <dcterms:created xsi:type="dcterms:W3CDTF">2015-05-11T07:02:52Z</dcterms:created>
  <dcterms:modified xsi:type="dcterms:W3CDTF">2015-05-11T14:08:32Z</dcterms:modified>
</cp:coreProperties>
</file>