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diagrams/layout1.xml" ContentType="application/vnd.openxmlformats-officedocument.drawingml.diagramLayout+xml"/>
  <Override PartName="/xl/diagrams/quickStyle1.xml" ContentType="application/vnd.openxmlformats-officedocument.drawingml.diagramStyle+xml"/>
  <Override PartName="/xl/diagrams/data4.xml" ContentType="application/vnd.openxmlformats-officedocument.drawingml.diagramData+xml"/>
  <Override PartName="/xl/diagrams/colors6.xml" ContentType="application/vnd.openxmlformats-officedocument.drawingml.diagramColors+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iagrams/data2.xml" ContentType="application/vnd.openxmlformats-officedocument.drawingml.diagramData+xml"/>
  <Override PartName="/xl/drawings/drawing6.xml" ContentType="application/vnd.openxmlformats-officedocument.drawing+xml"/>
  <Override PartName="/xl/diagrams/colors4.xml" ContentType="application/vnd.openxmlformats-officedocument.drawingml.diagramColors+xml"/>
  <Override PartName="/xl/drawings/drawing8.xml" ContentType="application/vnd.openxmlformats-officedocument.drawing+xml"/>
  <Override PartName="/xl/diagrams/drawing6.xml" ContentType="application/vnd.ms-office.drawingml.diagram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4.xml" ContentType="application/vnd.openxmlformats-officedocument.drawing+xml"/>
  <Override PartName="/xl/diagrams/colors2.xml" ContentType="application/vnd.openxmlformats-officedocument.drawingml.diagramColors+xml"/>
  <Override PartName="/xl/diagrams/drawing4.xml" ContentType="application/vnd.ms-office.drawingml.diagram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iagrams/drawing2.xml" ContentType="application/vnd.ms-office.drawingml.diagramDrawing+xml"/>
  <Override PartName="/xl/worksheets/sheet3.xml" ContentType="application/vnd.openxmlformats-officedocument.spreadsheetml.worksheet+xml"/>
  <Override PartName="/xl/worksheets/sheet1.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diagrams/layout4.xml" ContentType="application/vnd.openxmlformats-officedocument.drawingml.diagramLayout+xml"/>
  <Override PartName="/xl/diagrams/layout6.xml" ContentType="application/vnd.openxmlformats-officedocument.drawingml.diagramLayout+xml"/>
  <Override PartName="/xl/diagrams/quickStyle6.xml" ContentType="application/vnd.openxmlformats-officedocument.drawingml.diagramStyle+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diagrams/layout2.xml" ContentType="application/vnd.openxmlformats-officedocument.drawingml.diagramLayout+xml"/>
  <Override PartName="/xl/diagrams/layout3.xml" ContentType="application/vnd.openxmlformats-officedocument.drawingml.diagramLayout+xml"/>
  <Override PartName="/xl/diagrams/quickStyle3.xml" ContentType="application/vnd.openxmlformats-officedocument.drawingml.diagramStyle+xml"/>
  <Override PartName="/xl/diagrams/quickStyle4.xml" ContentType="application/vnd.openxmlformats-officedocument.drawingml.diagramStyle+xml"/>
  <Override PartName="/xl/diagrams/data6.xml" ContentType="application/vnd.openxmlformats-officedocument.drawingml.diagramData+xml"/>
  <Override PartName="/xl/diagrams/data7.xml" ContentType="application/vnd.openxmlformats-officedocument.drawingml.diagramData+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diagrams/quickStyle2.xml" ContentType="application/vnd.openxmlformats-officedocument.drawingml.diagramStyle+xml"/>
  <Override PartName="/xl/diagrams/data5.xml" ContentType="application/vnd.openxmlformats-officedocument.drawingml.diagramData+xml"/>
  <Override PartName="/xl/diagrams/colors7.xml" ContentType="application/vnd.openxmlformats-officedocument.drawingml.diagramColors+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diagrams/data3.xml" ContentType="application/vnd.openxmlformats-officedocument.drawingml.diagramData+xml"/>
  <Override PartName="/xl/diagrams/colors3.xml" ContentType="application/vnd.openxmlformats-officedocument.drawingml.diagramColors+xml"/>
  <Override PartName="/xl/drawings/drawing7.xml" ContentType="application/vnd.openxmlformats-officedocument.drawing+xml"/>
  <Override PartName="/xl/diagrams/colors5.xml" ContentType="application/vnd.openxmlformats-officedocument.drawingml.diagramColors+xml"/>
  <Override PartName="/xl/diagrams/drawing7.xml" ContentType="application/vnd.ms-office.drawingml.diagram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iagrams/data1.xml" ContentType="application/vnd.openxmlformats-officedocument.drawingml.diagramData+xml"/>
  <Override PartName="/xl/diagrams/colors1.xml" ContentType="application/vnd.openxmlformats-officedocument.drawingml.diagramColors+xml"/>
  <Override PartName="/xl/drawings/drawing5.xml" ContentType="application/vnd.openxmlformats-officedocument.drawing+xml"/>
  <Override PartName="/xl/diagrams/drawing5.xml" ContentType="application/vnd.ms-office.drawingml.diagram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diagrams/drawing1.xml" ContentType="application/vnd.ms-office.drawingml.diagramDrawing+xml"/>
  <Override PartName="/xl/diagrams/drawing3.xml" ContentType="application/vnd.ms-office.drawingml.diagram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iagrams/layout7.xml" ContentType="application/vnd.openxmlformats-officedocument.drawingml.diagramLayout+xml"/>
  <Override PartName="/xl/diagrams/quickStyle7.xml" ContentType="application/vnd.openxmlformats-officedocument.drawingml.diagramStyle+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diagrams/layout5.xml" ContentType="application/vnd.openxmlformats-officedocument.drawingml.diagramLayout+xml"/>
  <Override PartName="/xl/diagrams/quickStyle5.xml" ContentType="application/vnd.openxmlformats-officedocument.drawingml.diagram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480" yWindow="300" windowWidth="18495" windowHeight="11700" firstSheet="6" activeTab="20"/>
  </bookViews>
  <sheets>
    <sheet name="SOMMAIRE" sheetId="22" r:id="rId1"/>
    <sheet name="Tables" sheetId="24" r:id="rId2"/>
    <sheet name="Ile 1" sheetId="25" r:id="rId3"/>
    <sheet name="Ile 2" sheetId="26" r:id="rId4"/>
    <sheet name="Ile 3" sheetId="27" r:id="rId5"/>
    <sheet name="Ile 4" sheetId="28" r:id="rId6"/>
    <sheet name="Ile 5 " sheetId="23" r:id="rId7"/>
    <sheet name="Ile 6" sheetId="29" r:id="rId8"/>
    <sheet name="Ile 7" sheetId="30" r:id="rId9"/>
    <sheet name="Ile 8" sheetId="31" r:id="rId10"/>
    <sheet name="Ile 9" sheetId="32" r:id="rId11"/>
    <sheet name="Ile 10" sheetId="33" r:id="rId12"/>
    <sheet name="Ile 11" sheetId="34" r:id="rId13"/>
    <sheet name="Ile 12" sheetId="35" r:id="rId14"/>
    <sheet name="Plan des Iles " sheetId="15" r:id="rId15"/>
    <sheet name="Idee Generale" sheetId="21" r:id="rId16"/>
    <sheet name="A faire " sheetId="13" r:id="rId17"/>
    <sheet name="Boosts" sheetId="9" r:id="rId18"/>
    <sheet name="rubis  " sheetId="3" r:id="rId19"/>
    <sheet name="rubis 1" sheetId="16" r:id="rId20"/>
    <sheet name="rubis 2 " sheetId="20" r:id="rId21"/>
    <sheet name="Droits" sheetId="1" r:id="rId22"/>
    <sheet name="Droits 2 " sheetId="37" r:id="rId23"/>
    <sheet name="Iles et Ressources " sheetId="2" r:id="rId24"/>
    <sheet name="Chaines de production" sheetId="4" r:id="rId25"/>
    <sheet name="Production" sheetId="11" r:id="rId26"/>
    <sheet name="Consommation" sheetId="6" r:id="rId27"/>
    <sheet name="Commerce" sheetId="12" r:id="rId28"/>
    <sheet name="Exédent-Manque" sheetId="14" r:id="rId29"/>
    <sheet name="Routes Maritimes " sheetId="8" r:id="rId30"/>
    <sheet name="Routes maritimes 1" sheetId="39" r:id="rId31"/>
    <sheet name="Routes maritimes 2" sheetId="17" r:id="rId32"/>
    <sheet name="Epices Teintures Soies" sheetId="7" r:id="rId33"/>
    <sheet name="PVE" sheetId="10" r:id="rId34"/>
    <sheet name="Grandes iles " sheetId="5" r:id="rId35"/>
    <sheet name="Iles Immenses " sheetId="18" r:id="rId36"/>
    <sheet name="Revenus " sheetId="19" r:id="rId37"/>
  </sheets>
  <definedNames>
    <definedName name="Capacité">Tables!$K$6:$K$26</definedName>
    <definedName name="Commerce">Tables!$H$6:$H$8</definedName>
    <definedName name="Fertilité">Tables!$D$6:$D$11</definedName>
    <definedName name="Iles">Tables!$B$6:$B$17</definedName>
    <definedName name="Navire">Tables!$L$6:$L$7</definedName>
    <definedName name="Nombre">Tables!$O$6:$O$21</definedName>
    <definedName name="Production">Tables!$G$6:$G$62</definedName>
    <definedName name="Quantité">Tables!$J$6:$J$65</definedName>
    <definedName name="Ressources">Tables!$F$6:$F$15</definedName>
    <definedName name="Slot">Tables!$A$6:$A$17</definedName>
    <definedName name="Taille">Tables!$C$6:$C$9</definedName>
    <definedName name="Trajet">Tables!$M$6:$M$7</definedName>
  </definedNames>
  <calcPr calcId="125725"/>
  <fileRecoveryPr repairLoad="1"/>
</workbook>
</file>

<file path=xl/calcChain.xml><?xml version="1.0" encoding="utf-8"?>
<calcChain xmlns="http://schemas.openxmlformats.org/spreadsheetml/2006/main">
  <c r="X23" i="39"/>
  <c r="Z37"/>
  <c r="X37"/>
  <c r="M157" i="17"/>
  <c r="M142"/>
  <c r="M112"/>
  <c r="C157"/>
  <c r="C82"/>
  <c r="M82"/>
  <c r="C37"/>
  <c r="M37"/>
  <c r="F99" i="18"/>
  <c r="G105" i="5"/>
  <c r="K14" i="18"/>
  <c r="K11"/>
  <c r="K8"/>
  <c r="H14"/>
  <c r="G11"/>
  <c r="F8"/>
  <c r="D10" i="19"/>
  <c r="D7" i="37"/>
  <c r="C7"/>
  <c r="D9" s="1"/>
  <c r="A37" i="9"/>
  <c r="F5" i="18"/>
  <c r="K18"/>
  <c r="D65" i="7"/>
  <c r="E65" s="1"/>
  <c r="D29"/>
  <c r="B29"/>
  <c r="E26"/>
  <c r="E27"/>
  <c r="E25"/>
  <c r="E19"/>
  <c r="E24"/>
  <c r="H18" i="18"/>
  <c r="G18"/>
  <c r="F18"/>
  <c r="K17"/>
  <c r="H17"/>
  <c r="G17"/>
  <c r="F17"/>
  <c r="D8" i="1"/>
  <c r="D7"/>
  <c r="D6"/>
  <c r="D5"/>
  <c r="C6"/>
  <c r="C5"/>
  <c r="C4"/>
  <c r="B7" i="18"/>
  <c r="C52" i="17"/>
  <c r="M52"/>
  <c r="C67"/>
  <c r="M67"/>
  <c r="C97"/>
  <c r="M97"/>
  <c r="C112"/>
  <c r="C127"/>
  <c r="M127"/>
  <c r="C142"/>
  <c r="C172"/>
  <c r="M172"/>
  <c r="C187"/>
  <c r="M187"/>
  <c r="C202"/>
  <c r="M202"/>
  <c r="C217"/>
  <c r="M217"/>
  <c r="C232"/>
  <c r="M232"/>
  <c r="C247"/>
  <c r="M247"/>
  <c r="C262"/>
  <c r="M262"/>
  <c r="C277"/>
  <c r="M277"/>
  <c r="C292"/>
  <c r="M292"/>
  <c r="C307"/>
  <c r="M307"/>
  <c r="C322"/>
  <c r="M322"/>
  <c r="C337"/>
  <c r="M337"/>
  <c r="C352"/>
  <c r="M352"/>
  <c r="C367"/>
  <c r="M367"/>
  <c r="C382"/>
  <c r="M382"/>
  <c r="C397"/>
  <c r="M397"/>
  <c r="C412"/>
  <c r="M412"/>
  <c r="C427"/>
  <c r="M427"/>
  <c r="C442"/>
  <c r="M442"/>
  <c r="C457"/>
  <c r="M457"/>
  <c r="C472"/>
  <c r="M472"/>
  <c r="C487"/>
  <c r="M487"/>
  <c r="C502"/>
  <c r="M502"/>
  <c r="C517"/>
  <c r="M517"/>
  <c r="C22"/>
  <c r="M22"/>
  <c r="M7"/>
  <c r="C7"/>
  <c r="D42" i="23"/>
  <c r="H26" i="35"/>
  <c r="H25"/>
  <c r="H24"/>
  <c r="H23"/>
  <c r="H26" i="34"/>
  <c r="H25"/>
  <c r="H24"/>
  <c r="H23"/>
  <c r="H26" i="33"/>
  <c r="H25"/>
  <c r="H24"/>
  <c r="H23"/>
  <c r="H26" i="32"/>
  <c r="H25"/>
  <c r="H24"/>
  <c r="H23"/>
  <c r="H26" i="31"/>
  <c r="H25"/>
  <c r="H24"/>
  <c r="H23"/>
  <c r="H26" i="30"/>
  <c r="H25"/>
  <c r="H24"/>
  <c r="H23"/>
  <c r="H26" i="29"/>
  <c r="H25"/>
  <c r="H24"/>
  <c r="H23"/>
  <c r="H26" i="23"/>
  <c r="H25"/>
  <c r="H24"/>
  <c r="H23"/>
  <c r="H26" i="28"/>
  <c r="H25"/>
  <c r="H24"/>
  <c r="H23"/>
  <c r="H26" i="27"/>
  <c r="H25"/>
  <c r="H24"/>
  <c r="H23"/>
  <c r="H26" i="26"/>
  <c r="H25"/>
  <c r="H24"/>
  <c r="H23"/>
  <c r="H24" i="25"/>
  <c r="H25"/>
  <c r="H26"/>
  <c r="H23"/>
  <c r="G5" i="19"/>
  <c r="G6"/>
  <c r="G7"/>
  <c r="G8"/>
  <c r="G9"/>
  <c r="G10"/>
  <c r="G11"/>
  <c r="G12"/>
  <c r="G13"/>
  <c r="G14"/>
  <c r="G15"/>
  <c r="G16"/>
  <c r="G17"/>
  <c r="G18"/>
  <c r="G19"/>
  <c r="G20"/>
  <c r="G21"/>
  <c r="G22"/>
  <c r="G23"/>
  <c r="G24"/>
  <c r="G25"/>
  <c r="G26"/>
  <c r="G27"/>
  <c r="G4"/>
  <c r="H34" i="21"/>
  <c r="K92" i="18"/>
  <c r="K91"/>
  <c r="K90"/>
  <c r="K89"/>
  <c r="K88"/>
  <c r="K87"/>
  <c r="K86"/>
  <c r="K85"/>
  <c r="K84"/>
  <c r="K83"/>
  <c r="K82"/>
  <c r="G82"/>
  <c r="G83" s="1"/>
  <c r="G84" s="1"/>
  <c r="G85" s="1"/>
  <c r="G86" s="1"/>
  <c r="G87" s="1"/>
  <c r="G88" s="1"/>
  <c r="G89" s="1"/>
  <c r="G90" s="1"/>
  <c r="G91" s="1"/>
  <c r="G92" s="1"/>
  <c r="K81"/>
  <c r="K74"/>
  <c r="K73"/>
  <c r="K72"/>
  <c r="K71"/>
  <c r="K70"/>
  <c r="K69"/>
  <c r="K68"/>
  <c r="K67"/>
  <c r="K66"/>
  <c r="K65"/>
  <c r="K64"/>
  <c r="G64"/>
  <c r="G65" s="1"/>
  <c r="G66" s="1"/>
  <c r="G67" s="1"/>
  <c r="G68" s="1"/>
  <c r="G69" s="1"/>
  <c r="G70" s="1"/>
  <c r="G71" s="1"/>
  <c r="G72" s="1"/>
  <c r="G73" s="1"/>
  <c r="G74" s="1"/>
  <c r="K63"/>
  <c r="K56"/>
  <c r="K55"/>
  <c r="K54"/>
  <c r="K53"/>
  <c r="K52"/>
  <c r="K51"/>
  <c r="K50"/>
  <c r="K49"/>
  <c r="K48"/>
  <c r="K47"/>
  <c r="K46"/>
  <c r="G46"/>
  <c r="G47" s="1"/>
  <c r="G48" s="1"/>
  <c r="G49" s="1"/>
  <c r="G50" s="1"/>
  <c r="G51" s="1"/>
  <c r="G52" s="1"/>
  <c r="G53" s="1"/>
  <c r="G54" s="1"/>
  <c r="G55" s="1"/>
  <c r="G56" s="1"/>
  <c r="K45"/>
  <c r="K58" s="1"/>
  <c r="K38"/>
  <c r="K37"/>
  <c r="K36"/>
  <c r="K35"/>
  <c r="K34"/>
  <c r="K33"/>
  <c r="K32"/>
  <c r="K31"/>
  <c r="K30"/>
  <c r="K29"/>
  <c r="K28"/>
  <c r="G28"/>
  <c r="G29" s="1"/>
  <c r="G30" s="1"/>
  <c r="G31" s="1"/>
  <c r="G32" s="1"/>
  <c r="G33" s="1"/>
  <c r="G34" s="1"/>
  <c r="G35" s="1"/>
  <c r="G36" s="1"/>
  <c r="G37" s="1"/>
  <c r="G38" s="1"/>
  <c r="K27"/>
  <c r="K40" s="1"/>
  <c r="L33" i="5"/>
  <c r="H34"/>
  <c r="L34"/>
  <c r="H35"/>
  <c r="L35"/>
  <c r="H36"/>
  <c r="L36"/>
  <c r="H37"/>
  <c r="L37"/>
  <c r="H38"/>
  <c r="L38"/>
  <c r="H39"/>
  <c r="L39"/>
  <c r="H40"/>
  <c r="L40"/>
  <c r="H41"/>
  <c r="L41"/>
  <c r="H42"/>
  <c r="L42"/>
  <c r="H43"/>
  <c r="L43"/>
  <c r="H44"/>
  <c r="L44"/>
  <c r="L80"/>
  <c r="L79"/>
  <c r="L98"/>
  <c r="L97"/>
  <c r="L96"/>
  <c r="L95"/>
  <c r="L94"/>
  <c r="L93"/>
  <c r="L92"/>
  <c r="L91"/>
  <c r="L90"/>
  <c r="L89"/>
  <c r="L88"/>
  <c r="H88"/>
  <c r="H89" s="1"/>
  <c r="H90" s="1"/>
  <c r="H91" s="1"/>
  <c r="H92" s="1"/>
  <c r="H93" s="1"/>
  <c r="H94" s="1"/>
  <c r="H95" s="1"/>
  <c r="H96" s="1"/>
  <c r="H97" s="1"/>
  <c r="H98" s="1"/>
  <c r="L87"/>
  <c r="L78"/>
  <c r="L77"/>
  <c r="L76"/>
  <c r="L75"/>
  <c r="L74"/>
  <c r="L73"/>
  <c r="L72"/>
  <c r="L71"/>
  <c r="L70"/>
  <c r="H70"/>
  <c r="H71" s="1"/>
  <c r="H72" s="1"/>
  <c r="H73" s="1"/>
  <c r="H74" s="1"/>
  <c r="H75" s="1"/>
  <c r="H76" s="1"/>
  <c r="H77" s="1"/>
  <c r="H78" s="1"/>
  <c r="H79" s="1"/>
  <c r="H80" s="1"/>
  <c r="L69"/>
  <c r="L53"/>
  <c r="L54"/>
  <c r="L55"/>
  <c r="L56"/>
  <c r="L57"/>
  <c r="L58"/>
  <c r="L59"/>
  <c r="L60"/>
  <c r="L61"/>
  <c r="L62"/>
  <c r="L52"/>
  <c r="H52"/>
  <c r="H53" s="1"/>
  <c r="H54" s="1"/>
  <c r="H55" s="1"/>
  <c r="H56" s="1"/>
  <c r="H57" s="1"/>
  <c r="H58" s="1"/>
  <c r="H59" s="1"/>
  <c r="H60" s="1"/>
  <c r="H61" s="1"/>
  <c r="H62" s="1"/>
  <c r="L51"/>
  <c r="D34" i="20"/>
  <c r="K11" i="5"/>
  <c r="K8"/>
  <c r="F16"/>
  <c r="G16"/>
  <c r="H16"/>
  <c r="I16"/>
  <c r="K16"/>
  <c r="D11"/>
  <c r="D8"/>
  <c r="I21"/>
  <c r="I27" s="1"/>
  <c r="B7"/>
  <c r="A8" s="1"/>
  <c r="K5"/>
  <c r="F5"/>
  <c r="L27" i="20"/>
  <c r="L28" s="1"/>
  <c r="L29" s="1"/>
  <c r="L30" s="1"/>
  <c r="L31" s="1"/>
  <c r="L26"/>
  <c r="L25"/>
  <c r="L19"/>
  <c r="L20" s="1"/>
  <c r="L21" s="1"/>
  <c r="L22" s="1"/>
  <c r="L23" s="1"/>
  <c r="L18"/>
  <c r="C1"/>
  <c r="C78"/>
  <c r="C69"/>
  <c r="G52"/>
  <c r="C52"/>
  <c r="B34"/>
  <c r="C36" s="1"/>
  <c r="M33"/>
  <c r="A19"/>
  <c r="A20" s="1"/>
  <c r="A21" s="1"/>
  <c r="A22" s="1"/>
  <c r="A23" s="1"/>
  <c r="A25" s="1"/>
  <c r="A26" s="1"/>
  <c r="A27" s="1"/>
  <c r="A28" s="1"/>
  <c r="A29" s="1"/>
  <c r="A30" s="1"/>
  <c r="A31" s="1"/>
  <c r="E9"/>
  <c r="D9"/>
  <c r="E8"/>
  <c r="D8"/>
  <c r="E7"/>
  <c r="D7"/>
  <c r="E6"/>
  <c r="D6"/>
  <c r="D43" i="16"/>
  <c r="M42"/>
  <c r="L28"/>
  <c r="L29" s="1"/>
  <c r="L30" s="1"/>
  <c r="L31" s="1"/>
  <c r="L32" s="1"/>
  <c r="L34" s="1"/>
  <c r="L35" s="1"/>
  <c r="L36" s="1"/>
  <c r="L37" s="1"/>
  <c r="L38" s="1"/>
  <c r="L39" s="1"/>
  <c r="L40" s="1"/>
  <c r="K16" i="18"/>
  <c r="I16"/>
  <c r="I21" s="1"/>
  <c r="H16"/>
  <c r="G16"/>
  <c r="F16"/>
  <c r="E34" i="9"/>
  <c r="K34"/>
  <c r="X8"/>
  <c r="X10"/>
  <c r="X11"/>
  <c r="X13"/>
  <c r="X15"/>
  <c r="X21"/>
  <c r="X23"/>
  <c r="X24"/>
  <c r="X25"/>
  <c r="X31"/>
  <c r="X7"/>
  <c r="A8" i="18"/>
  <c r="B10" s="1"/>
  <c r="C9" i="37" l="1"/>
  <c r="C11" s="1"/>
  <c r="D8" i="18"/>
  <c r="L100" i="5"/>
  <c r="A11" i="18"/>
  <c r="B13" s="1"/>
  <c r="A14" s="1"/>
  <c r="K94"/>
  <c r="K76"/>
  <c r="L46" i="5"/>
  <c r="L82"/>
  <c r="L64"/>
  <c r="B10"/>
  <c r="F8"/>
  <c r="F21"/>
  <c r="H21" i="18"/>
  <c r="K21"/>
  <c r="C11" i="20"/>
  <c r="F21" i="18"/>
  <c r="X33" i="9"/>
  <c r="G21" i="18"/>
  <c r="K99" l="1"/>
  <c r="D11" i="37"/>
  <c r="D11" i="18"/>
  <c r="L105" i="5"/>
  <c r="G11"/>
  <c r="G21" s="1"/>
  <c r="A11"/>
  <c r="C38" i="20"/>
  <c r="C54" s="1"/>
  <c r="C71" s="1"/>
  <c r="C81" s="1"/>
  <c r="E41" i="9"/>
  <c r="E40"/>
  <c r="C34"/>
  <c r="G34"/>
  <c r="I34"/>
  <c r="M34"/>
  <c r="O34"/>
  <c r="Q34"/>
  <c r="S34"/>
  <c r="U34"/>
  <c r="A34"/>
  <c r="C68" i="1"/>
  <c r="G61" i="16"/>
  <c r="C61"/>
  <c r="C87"/>
  <c r="B43"/>
  <c r="C45" s="1"/>
  <c r="A28"/>
  <c r="A29" s="1"/>
  <c r="A30" s="1"/>
  <c r="A31" s="1"/>
  <c r="A32" s="1"/>
  <c r="A34" s="1"/>
  <c r="A35" s="1"/>
  <c r="A36" s="1"/>
  <c r="A37" s="1"/>
  <c r="A38" s="1"/>
  <c r="A39" s="1"/>
  <c r="A40" s="1"/>
  <c r="C78"/>
  <c r="N58" i="3"/>
  <c r="N57"/>
  <c r="I41"/>
  <c r="I42"/>
  <c r="C18" i="16"/>
  <c r="E9"/>
  <c r="D9"/>
  <c r="E8"/>
  <c r="D8"/>
  <c r="E7"/>
  <c r="D7"/>
  <c r="E6"/>
  <c r="C11" s="1"/>
  <c r="C20" s="1"/>
  <c r="D6"/>
  <c r="I92" i="3"/>
  <c r="H84"/>
  <c r="H92" s="1"/>
  <c r="J92"/>
  <c r="M92"/>
  <c r="K92"/>
  <c r="L84"/>
  <c r="L92" s="1"/>
  <c r="J84"/>
  <c r="M54"/>
  <c r="M55" s="1"/>
  <c r="B13" i="5" l="1"/>
  <c r="X34" i="9"/>
  <c r="D42" s="1"/>
  <c r="F42" s="1"/>
  <c r="H42" s="1"/>
  <c r="C47" i="16"/>
  <c r="C63" s="1"/>
  <c r="C80" s="1"/>
  <c r="C90" s="1"/>
  <c r="O36" i="3"/>
  <c r="N22"/>
  <c r="N23" s="1"/>
  <c r="N24" s="1"/>
  <c r="N25" s="1"/>
  <c r="N26" s="1"/>
  <c r="N28" s="1"/>
  <c r="N29" s="1"/>
  <c r="N30" s="1"/>
  <c r="N31" s="1"/>
  <c r="N32" s="1"/>
  <c r="N33" s="1"/>
  <c r="N34" s="1"/>
  <c r="K46" i="4"/>
  <c r="E49"/>
  <c r="E50"/>
  <c r="E51"/>
  <c r="E52"/>
  <c r="E53"/>
  <c r="E54"/>
  <c r="D46"/>
  <c r="D48"/>
  <c r="E48" s="1"/>
  <c r="D49"/>
  <c r="D50"/>
  <c r="D51"/>
  <c r="D52"/>
  <c r="D53"/>
  <c r="D54"/>
  <c r="D45"/>
  <c r="K23" i="3"/>
  <c r="K24" s="1"/>
  <c r="K25" s="1"/>
  <c r="K27" s="1"/>
  <c r="K28" s="1"/>
  <c r="K29" s="1"/>
  <c r="K30" s="1"/>
  <c r="K31" s="1"/>
  <c r="K32" s="1"/>
  <c r="K33" s="1"/>
  <c r="K34" s="1"/>
  <c r="K35" s="1"/>
  <c r="K22"/>
  <c r="K21"/>
  <c r="J36"/>
  <c r="C30"/>
  <c r="C32" s="1"/>
  <c r="C36" s="1"/>
  <c r="C44" s="1"/>
  <c r="C34"/>
  <c r="C83"/>
  <c r="V20" i="2"/>
  <c r="T20"/>
  <c r="R20"/>
  <c r="P20"/>
  <c r="N20"/>
  <c r="L20"/>
  <c r="J20"/>
  <c r="H20"/>
  <c r="F20"/>
  <c r="D20"/>
  <c r="J20" i="3"/>
  <c r="C74"/>
  <c r="M62" i="14"/>
  <c r="L62"/>
  <c r="K62"/>
  <c r="J62"/>
  <c r="I62"/>
  <c r="H62"/>
  <c r="G62"/>
  <c r="F62"/>
  <c r="E62"/>
  <c r="D62"/>
  <c r="C62"/>
  <c r="M62" i="6"/>
  <c r="L62"/>
  <c r="K62"/>
  <c r="J62"/>
  <c r="I62"/>
  <c r="H62"/>
  <c r="G62"/>
  <c r="F62"/>
  <c r="E62"/>
  <c r="D62"/>
  <c r="C62"/>
  <c r="D62" i="12"/>
  <c r="E62"/>
  <c r="F62"/>
  <c r="G62"/>
  <c r="H62"/>
  <c r="I62"/>
  <c r="J62"/>
  <c r="K62"/>
  <c r="L62"/>
  <c r="M62"/>
  <c r="C62"/>
  <c r="M62" i="11"/>
  <c r="L62"/>
  <c r="K62"/>
  <c r="J62"/>
  <c r="I62"/>
  <c r="H62"/>
  <c r="G62"/>
  <c r="F62"/>
  <c r="E62"/>
  <c r="D62"/>
  <c r="C62"/>
  <c r="D36" i="4"/>
  <c r="N18" i="1"/>
  <c r="E51" i="7"/>
  <c r="E52"/>
  <c r="E50"/>
  <c r="E11"/>
  <c r="E17"/>
  <c r="F6"/>
  <c r="E6"/>
  <c r="G6" s="1"/>
  <c r="D6"/>
  <c r="N14" i="1"/>
  <c r="N15"/>
  <c r="N16"/>
  <c r="N13"/>
  <c r="Y9" i="2"/>
  <c r="Y10"/>
  <c r="Y11"/>
  <c r="Y12"/>
  <c r="Y13"/>
  <c r="Y14"/>
  <c r="Y15"/>
  <c r="Y16"/>
  <c r="Y18"/>
  <c r="Y7"/>
  <c r="C18" i="3"/>
  <c r="E42"/>
  <c r="F42" s="1"/>
  <c r="E41"/>
  <c r="F41" s="1"/>
  <c r="G56"/>
  <c r="C56"/>
  <c r="C58" s="1"/>
  <c r="E7"/>
  <c r="E8"/>
  <c r="E6"/>
  <c r="D7"/>
  <c r="D8"/>
  <c r="D9"/>
  <c r="E9" s="1"/>
  <c r="D6"/>
  <c r="A14" i="5" l="1"/>
  <c r="Y20" i="2"/>
  <c r="D43" i="9"/>
  <c r="F43" s="1"/>
  <c r="H43" s="1"/>
  <c r="D40"/>
  <c r="F40" s="1"/>
  <c r="H40" s="1"/>
  <c r="D41"/>
  <c r="F41" s="1"/>
  <c r="H41" s="1"/>
  <c r="C60" i="3"/>
  <c r="C11"/>
  <c r="K14" i="5" l="1"/>
  <c r="K21" s="1"/>
  <c r="H14"/>
  <c r="H21" s="1"/>
  <c r="C20" i="3"/>
  <c r="C76" s="1"/>
  <c r="C86" s="1"/>
</calcChain>
</file>

<file path=xl/sharedStrings.xml><?xml version="1.0" encoding="utf-8"?>
<sst xmlns="http://schemas.openxmlformats.org/spreadsheetml/2006/main" count="3088" uniqueCount="574">
  <si>
    <t xml:space="preserve">Nombre de maisons pour les droits </t>
  </si>
  <si>
    <t>vassaux</t>
  </si>
  <si>
    <t>pionners</t>
  </si>
  <si>
    <t>marchands</t>
  </si>
  <si>
    <t>nobles</t>
  </si>
  <si>
    <t xml:space="preserve">happy hour </t>
  </si>
  <si>
    <t xml:space="preserve">tailleur de rubis </t>
  </si>
  <si>
    <t xml:space="preserve">initial rubis </t>
  </si>
  <si>
    <t xml:space="preserve">grand sac </t>
  </si>
  <si>
    <t xml:space="preserve">petit sac </t>
  </si>
  <si>
    <t xml:space="preserve">nombre </t>
  </si>
  <si>
    <t xml:space="preserve">prix </t>
  </si>
  <si>
    <t xml:space="preserve">apres achat </t>
  </si>
  <si>
    <t xml:space="preserve">montant </t>
  </si>
  <si>
    <t xml:space="preserve">base </t>
  </si>
  <si>
    <t>bonus</t>
  </si>
  <si>
    <t>nombre</t>
  </si>
  <si>
    <t xml:space="preserve">total </t>
  </si>
  <si>
    <t>developpé</t>
  </si>
  <si>
    <t xml:space="preserve">ile de pomme immense </t>
  </si>
  <si>
    <t xml:space="preserve">ile de chanvre immense </t>
  </si>
  <si>
    <t xml:space="preserve">ile de plantes immense </t>
  </si>
  <si>
    <t xml:space="preserve">ile de raisins immense </t>
  </si>
  <si>
    <t xml:space="preserve">ile de céréales immense </t>
  </si>
  <si>
    <t>ile de cire immense</t>
  </si>
  <si>
    <t xml:space="preserve">slot ile 1 </t>
  </si>
  <si>
    <t>slot ile 2</t>
  </si>
  <si>
    <t>slot ile 3</t>
  </si>
  <si>
    <t>slot ile 4</t>
  </si>
  <si>
    <t>prix</t>
  </si>
  <si>
    <t xml:space="preserve">total apres taillage </t>
  </si>
  <si>
    <t>base non taillés</t>
  </si>
  <si>
    <t xml:space="preserve">total non taillés </t>
  </si>
  <si>
    <t xml:space="preserve">maisons </t>
  </si>
  <si>
    <t>droits</t>
  </si>
  <si>
    <t>TOTAL DEPENSES</t>
  </si>
  <si>
    <t>Iles</t>
  </si>
  <si>
    <t xml:space="preserve">Slots d Iles </t>
  </si>
  <si>
    <t xml:space="preserve">Tailleur de rubis </t>
  </si>
  <si>
    <t>total</t>
  </si>
  <si>
    <t xml:space="preserve">Restant </t>
  </si>
  <si>
    <t xml:space="preserve">new port </t>
  </si>
  <si>
    <t>pomme Im</t>
  </si>
  <si>
    <t>chanvre Im</t>
  </si>
  <si>
    <t>plantes Im</t>
  </si>
  <si>
    <t>raisins Im</t>
  </si>
  <si>
    <t>céréales Im</t>
  </si>
  <si>
    <t>cire Im</t>
  </si>
  <si>
    <t>malmotte</t>
  </si>
  <si>
    <t>célinor</t>
  </si>
  <si>
    <t xml:space="preserve">bois </t>
  </si>
  <si>
    <t xml:space="preserve">pierre </t>
  </si>
  <si>
    <t>fer</t>
  </si>
  <si>
    <t xml:space="preserve">charbon </t>
  </si>
  <si>
    <t>taniere d ours</t>
  </si>
  <si>
    <t xml:space="preserve">sel </t>
  </si>
  <si>
    <t xml:space="preserve">sources </t>
  </si>
  <si>
    <t xml:space="preserve">cuivre </t>
  </si>
  <si>
    <t xml:space="preserve">quartz </t>
  </si>
  <si>
    <t xml:space="preserve">or </t>
  </si>
  <si>
    <t xml:space="preserve">vides </t>
  </si>
  <si>
    <t>TOTAL</t>
  </si>
  <si>
    <t>xxx</t>
  </si>
  <si>
    <t xml:space="preserve">Nombre de populations par maisons </t>
  </si>
  <si>
    <t>charpenterie</t>
  </si>
  <si>
    <t>caserne pompier</t>
  </si>
  <si>
    <t xml:space="preserve">prison pour dettes </t>
  </si>
  <si>
    <t>chapelle</t>
  </si>
  <si>
    <t>eglise</t>
  </si>
  <si>
    <t>taverne</t>
  </si>
  <si>
    <t>arene de tournoi</t>
  </si>
  <si>
    <t>amphithéatre</t>
  </si>
  <si>
    <t>puits</t>
  </si>
  <si>
    <t>barbier</t>
  </si>
  <si>
    <t xml:space="preserve">Filieres </t>
  </si>
  <si>
    <t xml:space="preserve">outils </t>
  </si>
  <si>
    <t xml:space="preserve">verre </t>
  </si>
  <si>
    <t>viande</t>
  </si>
  <si>
    <t xml:space="preserve">vin  </t>
  </si>
  <si>
    <t>NB :</t>
  </si>
  <si>
    <t>blé gde</t>
  </si>
  <si>
    <t>plantes Pte</t>
  </si>
  <si>
    <t>chanvre Pte</t>
  </si>
  <si>
    <t xml:space="preserve">Epices </t>
  </si>
  <si>
    <t>rentabilité</t>
  </si>
  <si>
    <t>quantité</t>
  </si>
  <si>
    <t>achat /u</t>
  </si>
  <si>
    <t>vente /u</t>
  </si>
  <si>
    <t xml:space="preserve">cout de  revient </t>
  </si>
  <si>
    <t xml:space="preserve">prix total revente </t>
  </si>
  <si>
    <t xml:space="preserve">gain de la transaction </t>
  </si>
  <si>
    <t xml:space="preserve">Teintures </t>
  </si>
  <si>
    <t>Salades</t>
  </si>
  <si>
    <t>epices</t>
  </si>
  <si>
    <t>temps prod /u en h</t>
  </si>
  <si>
    <t xml:space="preserve">cout de revient /u </t>
  </si>
  <si>
    <t xml:space="preserve">meilleurs prix rencontré </t>
  </si>
  <si>
    <t>soies</t>
  </si>
  <si>
    <t xml:space="preserve">teintures </t>
  </si>
  <si>
    <t xml:space="preserve">soit les 10k </t>
  </si>
  <si>
    <t xml:space="preserve">mines profondes </t>
  </si>
  <si>
    <t xml:space="preserve">fer </t>
  </si>
  <si>
    <t>sel</t>
  </si>
  <si>
    <t>loge trapp</t>
  </si>
  <si>
    <t>charbon</t>
  </si>
  <si>
    <t>quartz</t>
  </si>
  <si>
    <t>cuivre</t>
  </si>
  <si>
    <t>or</t>
  </si>
  <si>
    <t>EXPORTS</t>
  </si>
  <si>
    <t>IMPORTS</t>
  </si>
  <si>
    <t>LIAISONS INTERIEURES</t>
  </si>
  <si>
    <t xml:space="preserve">Autres iles </t>
  </si>
  <si>
    <t xml:space="preserve">reste de betail pour les boosts </t>
  </si>
  <si>
    <t xml:space="preserve">vaches </t>
  </si>
  <si>
    <t xml:space="preserve">boucherie </t>
  </si>
  <si>
    <t xml:space="preserve">cochons </t>
  </si>
  <si>
    <t xml:space="preserve">tanneurs </t>
  </si>
  <si>
    <t xml:space="preserve">mine sel </t>
  </si>
  <si>
    <t xml:space="preserve">saline </t>
  </si>
  <si>
    <t xml:space="preserve">1/2 chaine viande + justaucorps optimisée </t>
  </si>
  <si>
    <t xml:space="preserve">Capacité navire de transport </t>
  </si>
  <si>
    <t xml:space="preserve">Matériaux de construction </t>
  </si>
  <si>
    <t xml:space="preserve">minerai de fer </t>
  </si>
  <si>
    <t xml:space="preserve">potasse </t>
  </si>
  <si>
    <t>verre</t>
  </si>
  <si>
    <t>Nourriture</t>
  </si>
  <si>
    <t>poisson</t>
  </si>
  <si>
    <t>céréales</t>
  </si>
  <si>
    <t xml:space="preserve">farine </t>
  </si>
  <si>
    <t>pain</t>
  </si>
  <si>
    <t>saumure</t>
  </si>
  <si>
    <t>bétail</t>
  </si>
  <si>
    <t>Boissons</t>
  </si>
  <si>
    <t>lait</t>
  </si>
  <si>
    <t>pomme</t>
  </si>
  <si>
    <t>cidre</t>
  </si>
  <si>
    <t>herbes</t>
  </si>
  <si>
    <t>bière</t>
  </si>
  <si>
    <t>tonneaux</t>
  </si>
  <si>
    <t xml:space="preserve">raisins </t>
  </si>
  <si>
    <t>vin</t>
  </si>
  <si>
    <t>Vetements</t>
  </si>
  <si>
    <t xml:space="preserve">laine </t>
  </si>
  <si>
    <t xml:space="preserve">vetement en laine </t>
  </si>
  <si>
    <t>chanvre</t>
  </si>
  <si>
    <t>vetement en lin</t>
  </si>
  <si>
    <t xml:space="preserve">peaux animales </t>
  </si>
  <si>
    <t>justaucorps en cuir</t>
  </si>
  <si>
    <t>fourrures</t>
  </si>
  <si>
    <t>manteau de fourrure</t>
  </si>
  <si>
    <t>soieries</t>
  </si>
  <si>
    <t>robe en brocard</t>
  </si>
  <si>
    <t>Propriéte</t>
  </si>
  <si>
    <t>papier</t>
  </si>
  <si>
    <t>teinture</t>
  </si>
  <si>
    <t>livres</t>
  </si>
  <si>
    <t>xxxxx</t>
  </si>
  <si>
    <t xml:space="preserve">plantes Pte </t>
  </si>
  <si>
    <t>céréales Gde</t>
  </si>
  <si>
    <t>Capacité navire marchand</t>
  </si>
  <si>
    <t xml:space="preserve">3 grue </t>
  </si>
  <si>
    <t xml:space="preserve">si pas de brick , ne pas prendre de galere , juste un nombre equivalent ou sup de caravelle </t>
  </si>
  <si>
    <t>cadeyrn</t>
  </si>
  <si>
    <t>COMMERCE</t>
  </si>
  <si>
    <t>commerce</t>
  </si>
  <si>
    <t xml:space="preserve">pommeraie </t>
  </si>
  <si>
    <t>cidrerie</t>
  </si>
  <si>
    <t>papeterie</t>
  </si>
  <si>
    <t>elevage porcin</t>
  </si>
  <si>
    <t>tannerie</t>
  </si>
  <si>
    <t>A FAIRE</t>
  </si>
  <si>
    <t>NEW PORT</t>
  </si>
  <si>
    <t>imprimerie</t>
  </si>
  <si>
    <t>atelier de fourreur</t>
  </si>
  <si>
    <t xml:space="preserve">mine de sel </t>
  </si>
  <si>
    <t>saline</t>
  </si>
  <si>
    <t>boucherie</t>
  </si>
  <si>
    <t>vaches</t>
  </si>
  <si>
    <t>PRODUCTION</t>
  </si>
  <si>
    <t>CONSOMMATION</t>
  </si>
  <si>
    <t>loge du trappeur</t>
  </si>
  <si>
    <t>atelier du fourreur</t>
  </si>
  <si>
    <t xml:space="preserve">imprimerie </t>
  </si>
  <si>
    <t>brasserie</t>
  </si>
  <si>
    <t xml:space="preserve">verrerie sylvestre </t>
  </si>
  <si>
    <t>DEMANDE</t>
  </si>
  <si>
    <t>Soies</t>
  </si>
  <si>
    <t>POMME</t>
  </si>
  <si>
    <t>CEREALES</t>
  </si>
  <si>
    <t>RAISIN</t>
  </si>
  <si>
    <t>CIRE</t>
  </si>
  <si>
    <t>CHANVRE</t>
  </si>
  <si>
    <t>IMMENSE</t>
  </si>
  <si>
    <t xml:space="preserve">PETITE </t>
  </si>
  <si>
    <t>GRANDE</t>
  </si>
  <si>
    <t>POMME/CEREALES</t>
  </si>
  <si>
    <t>MALMOTTE</t>
  </si>
  <si>
    <t>CALDEYRN</t>
  </si>
  <si>
    <t xml:space="preserve">IMMENSE </t>
  </si>
  <si>
    <t>CELINOR</t>
  </si>
  <si>
    <t xml:space="preserve">PLANTES </t>
  </si>
  <si>
    <t xml:space="preserve">ACTUELLEMENT </t>
  </si>
  <si>
    <t>pierre</t>
  </si>
  <si>
    <t xml:space="preserve">pierre lvl 2 </t>
  </si>
  <si>
    <t>Restant</t>
  </si>
  <si>
    <t xml:space="preserve">achat des sacs </t>
  </si>
  <si>
    <t>TOTAL APRES TAILLE</t>
  </si>
  <si>
    <t xml:space="preserve">Gain du jeu </t>
  </si>
  <si>
    <t xml:space="preserve">total apres gains </t>
  </si>
  <si>
    <t>up lvl 20</t>
  </si>
  <si>
    <t>up lvl 21</t>
  </si>
  <si>
    <t>bonus jour 14</t>
  </si>
  <si>
    <t>boost mines pierres New Port</t>
  </si>
  <si>
    <t>( PVE )</t>
  </si>
  <si>
    <t>( SLOT 1 )</t>
  </si>
  <si>
    <t>( SLOT 2 )</t>
  </si>
  <si>
    <t>( SLOT 3 )</t>
  </si>
  <si>
    <t>( SLOT 4 )</t>
  </si>
  <si>
    <t xml:space="preserve">( BAZAR ) </t>
  </si>
  <si>
    <t>temps / min</t>
  </si>
  <si>
    <t xml:space="preserve">charbon mine </t>
  </si>
  <si>
    <t>charbon bruleur</t>
  </si>
  <si>
    <t>prod/h</t>
  </si>
  <si>
    <t xml:space="preserve">production </t>
  </si>
  <si>
    <t>tansport</t>
  </si>
  <si>
    <t xml:space="preserve">conso </t>
  </si>
  <si>
    <t>lieu B</t>
  </si>
  <si>
    <t>lieu A</t>
  </si>
  <si>
    <t>15 min</t>
  </si>
  <si>
    <t>h</t>
  </si>
  <si>
    <t>bonus jour 21</t>
  </si>
  <si>
    <t>bonus jour 28</t>
  </si>
  <si>
    <t xml:space="preserve">bonus journalier de rubis </t>
  </si>
  <si>
    <t>soute +50</t>
  </si>
  <si>
    <t xml:space="preserve">bonus level up </t>
  </si>
  <si>
    <t>j</t>
  </si>
  <si>
    <t>min</t>
  </si>
  <si>
    <t xml:space="preserve">1 sac </t>
  </si>
  <si>
    <t xml:space="preserve">2 sac </t>
  </si>
  <si>
    <t xml:space="preserve">0 sac </t>
  </si>
  <si>
    <t>up lvl 22</t>
  </si>
  <si>
    <t>up lvl 23</t>
  </si>
  <si>
    <t>up lvl 24</t>
  </si>
  <si>
    <t>up lvl 25</t>
  </si>
  <si>
    <t>up lvl 26</t>
  </si>
  <si>
    <t>up lvl 27</t>
  </si>
  <si>
    <t>up lvl 28</t>
  </si>
  <si>
    <t>up lvl 29</t>
  </si>
  <si>
    <t>up lvl 30</t>
  </si>
  <si>
    <t>restant</t>
  </si>
  <si>
    <t xml:space="preserve">GRANDE </t>
  </si>
  <si>
    <t>PLANTES</t>
  </si>
  <si>
    <t>HEDDA</t>
  </si>
  <si>
    <t>LAIMIRAIL</t>
  </si>
  <si>
    <t>CYPRIAQUE</t>
  </si>
  <si>
    <t>déjà acheté</t>
  </si>
  <si>
    <t>à acheter</t>
  </si>
  <si>
    <t xml:space="preserve">iles </t>
  </si>
  <si>
    <t>toutes Im</t>
  </si>
  <si>
    <t>céréales im</t>
  </si>
  <si>
    <t xml:space="preserve">détails des mines profondes </t>
  </si>
  <si>
    <t>mine charbon</t>
  </si>
  <si>
    <t>mine fer</t>
  </si>
  <si>
    <t>fonderie fer</t>
  </si>
  <si>
    <t xml:space="preserve">atelier d outilleur </t>
  </si>
  <si>
    <t xml:space="preserve">loge trappeur </t>
  </si>
  <si>
    <t>atelier fourreur</t>
  </si>
  <si>
    <t xml:space="preserve">mine quartz </t>
  </si>
  <si>
    <t xml:space="preserve">fonderie verre </t>
  </si>
  <si>
    <t>boulangerie</t>
  </si>
  <si>
    <t>moulin</t>
  </si>
  <si>
    <t>exploit° céréales</t>
  </si>
  <si>
    <t>type</t>
  </si>
  <si>
    <t>capacité</t>
  </si>
  <si>
    <t>trajet</t>
  </si>
  <si>
    <t xml:space="preserve">départ </t>
  </si>
  <si>
    <t>arrivée</t>
  </si>
  <si>
    <t>transport A</t>
  </si>
  <si>
    <t>transport R</t>
  </si>
  <si>
    <t>simple</t>
  </si>
  <si>
    <t xml:space="preserve">transport </t>
  </si>
  <si>
    <t>marchand</t>
  </si>
  <si>
    <t>allé-retour</t>
  </si>
  <si>
    <t>New Port</t>
  </si>
  <si>
    <t>Quantité</t>
  </si>
  <si>
    <t>outils</t>
  </si>
  <si>
    <t xml:space="preserve">ile immense </t>
  </si>
  <si>
    <t xml:space="preserve">phase 1 </t>
  </si>
  <si>
    <t xml:space="preserve">maisons de pionners </t>
  </si>
  <si>
    <t>pierres</t>
  </si>
  <si>
    <t>mine fer prof</t>
  </si>
  <si>
    <t xml:space="preserve">poissons </t>
  </si>
  <si>
    <t>gateau</t>
  </si>
  <si>
    <t>salade</t>
  </si>
  <si>
    <t xml:space="preserve">nombre pour 24h </t>
  </si>
  <si>
    <t xml:space="preserve">temps pour les faire </t>
  </si>
  <si>
    <t xml:space="preserve">nbre de garde manger </t>
  </si>
  <si>
    <t>bois</t>
  </si>
  <si>
    <t xml:space="preserve">mine de charbon </t>
  </si>
  <si>
    <t xml:space="preserve">mine de fer </t>
  </si>
  <si>
    <t>new port</t>
  </si>
  <si>
    <t xml:space="preserve">pionners </t>
  </si>
  <si>
    <t xml:space="preserve"> vassaux </t>
  </si>
  <si>
    <t xml:space="preserve">droits </t>
  </si>
  <si>
    <t xml:space="preserve">marchands </t>
  </si>
  <si>
    <t xml:space="preserve">nobles </t>
  </si>
  <si>
    <t xml:space="preserve">reste </t>
  </si>
  <si>
    <t xml:space="preserve">fonderie de fer </t>
  </si>
  <si>
    <t>??????</t>
  </si>
  <si>
    <t xml:space="preserve">Marchés Immenses </t>
  </si>
  <si>
    <t xml:space="preserve">trésor </t>
  </si>
  <si>
    <t xml:space="preserve">somme a atteindre </t>
  </si>
  <si>
    <t>up lvl 31</t>
  </si>
  <si>
    <t>up lvl 32</t>
  </si>
  <si>
    <t>up lvl 33</t>
  </si>
  <si>
    <t>up lvl 34</t>
  </si>
  <si>
    <t>up lvl 35</t>
  </si>
  <si>
    <t xml:space="preserve">capitainerie up </t>
  </si>
  <si>
    <t>entrepot up</t>
  </si>
  <si>
    <t xml:space="preserve">maisons  </t>
  </si>
  <si>
    <t>nbre hab / m</t>
  </si>
  <si>
    <t xml:space="preserve">eglise </t>
  </si>
  <si>
    <t>cab chir</t>
  </si>
  <si>
    <t>amphi</t>
  </si>
  <si>
    <t>nbre hab tot</t>
  </si>
  <si>
    <t>puit</t>
  </si>
  <si>
    <t>pompier</t>
  </si>
  <si>
    <t>prison</t>
  </si>
  <si>
    <t>arene</t>
  </si>
  <si>
    <t xml:space="preserve">RAISIN </t>
  </si>
  <si>
    <t xml:space="preserve">NEW PORT </t>
  </si>
  <si>
    <t>IMMENSES ILES</t>
  </si>
  <si>
    <t>GRANDES ILES</t>
  </si>
  <si>
    <t xml:space="preserve">pas de population </t>
  </si>
  <si>
    <t xml:space="preserve">fertilité locale </t>
  </si>
  <si>
    <t>&gt;</t>
  </si>
  <si>
    <t xml:space="preserve">genere revenu </t>
  </si>
  <si>
    <t>&lt;</t>
  </si>
  <si>
    <t xml:space="preserve">couts </t>
  </si>
  <si>
    <t>fourni</t>
  </si>
  <si>
    <t xml:space="preserve"> immenses iles</t>
  </si>
  <si>
    <t xml:space="preserve"> fertilité</t>
  </si>
  <si>
    <t xml:space="preserve"> produits de base</t>
  </si>
  <si>
    <t xml:space="preserve"> produits finis</t>
  </si>
  <si>
    <t xml:space="preserve">moyenne  population </t>
  </si>
  <si>
    <t>grande population</t>
  </si>
  <si>
    <t xml:space="preserve">epices </t>
  </si>
  <si>
    <t>teintures</t>
  </si>
  <si>
    <t xml:space="preserve">fourni </t>
  </si>
  <si>
    <t xml:space="preserve">immenses iles </t>
  </si>
  <si>
    <t>immenses iles</t>
  </si>
  <si>
    <t xml:space="preserve">imprimeries </t>
  </si>
  <si>
    <t xml:space="preserve">manteaux fourrures </t>
  </si>
  <si>
    <t xml:space="preserve">commerce </t>
  </si>
  <si>
    <t xml:space="preserve">pve </t>
  </si>
  <si>
    <t xml:space="preserve">navires </t>
  </si>
  <si>
    <t>navire de transport</t>
  </si>
  <si>
    <t>navire de commerce</t>
  </si>
  <si>
    <t>pateteries</t>
  </si>
  <si>
    <t>local</t>
  </si>
  <si>
    <t xml:space="preserve">soupe champignon </t>
  </si>
  <si>
    <t>arbre hanté</t>
  </si>
  <si>
    <t>6h</t>
  </si>
  <si>
    <t>3h</t>
  </si>
  <si>
    <t>duree</t>
  </si>
  <si>
    <t>periode</t>
  </si>
  <si>
    <t>qté</t>
  </si>
  <si>
    <t xml:space="preserve">nom </t>
  </si>
  <si>
    <t>provenance</t>
  </si>
  <si>
    <t xml:space="preserve">gateau de noel </t>
  </si>
  <si>
    <t>10h</t>
  </si>
  <si>
    <t>durée / h</t>
  </si>
  <si>
    <t>revenus / 30sec</t>
  </si>
  <si>
    <t>mine de sel profonde</t>
  </si>
  <si>
    <t>loge trappeur profonde</t>
  </si>
  <si>
    <t xml:space="preserve">mine quartz ( 1 mine profonde ) </t>
  </si>
  <si>
    <t>Liste des boosts a 400%</t>
  </si>
  <si>
    <t>Capacité</t>
  </si>
  <si>
    <t>SOMMAIRE</t>
  </si>
  <si>
    <t xml:space="preserve">Plan des Iles </t>
  </si>
  <si>
    <t>Idee Generale</t>
  </si>
  <si>
    <t xml:space="preserve">A faire </t>
  </si>
  <si>
    <t>Boost</t>
  </si>
  <si>
    <t>rubis</t>
  </si>
  <si>
    <t>Droits</t>
  </si>
  <si>
    <t>Iles Ressources</t>
  </si>
  <si>
    <t xml:space="preserve">Chaines de Production </t>
  </si>
  <si>
    <t xml:space="preserve">Ile 1 </t>
  </si>
  <si>
    <t>Ile 2</t>
  </si>
  <si>
    <t>Ile 3</t>
  </si>
  <si>
    <t>Ile 4</t>
  </si>
  <si>
    <t>Ile 5</t>
  </si>
  <si>
    <t>Ile 6</t>
  </si>
  <si>
    <t>Ile 7</t>
  </si>
  <si>
    <t>Ile 8</t>
  </si>
  <si>
    <t>Ile 9</t>
  </si>
  <si>
    <t>Ile 10</t>
  </si>
  <si>
    <t>Ile 11</t>
  </si>
  <si>
    <t>Ile 12</t>
  </si>
  <si>
    <t xml:space="preserve">Taille </t>
  </si>
  <si>
    <t>Fertilité</t>
  </si>
  <si>
    <t>Ressources</t>
  </si>
  <si>
    <t>Population</t>
  </si>
  <si>
    <t>Production</t>
  </si>
  <si>
    <t xml:space="preserve">Consommation </t>
  </si>
  <si>
    <t>Revenus</t>
  </si>
  <si>
    <t>Commerce</t>
  </si>
  <si>
    <t>Achat</t>
  </si>
  <si>
    <t>Vente</t>
  </si>
  <si>
    <t>Slot</t>
  </si>
  <si>
    <t>Grande</t>
  </si>
  <si>
    <t xml:space="preserve">Fertilité (s) </t>
  </si>
  <si>
    <t>Taille</t>
  </si>
  <si>
    <t>Chanvre</t>
  </si>
  <si>
    <t>Plantes</t>
  </si>
  <si>
    <t>Céréales</t>
  </si>
  <si>
    <t>Cire</t>
  </si>
  <si>
    <t>Pomme</t>
  </si>
  <si>
    <t>Raisin</t>
  </si>
  <si>
    <t>Malmotte</t>
  </si>
  <si>
    <t>Célinor</t>
  </si>
  <si>
    <t>Cadeyrn</t>
  </si>
  <si>
    <t>Hedda</t>
  </si>
  <si>
    <t>Laimirail</t>
  </si>
  <si>
    <t>Cypriaque</t>
  </si>
  <si>
    <t>Petite</t>
  </si>
  <si>
    <t>Moyenne</t>
  </si>
  <si>
    <t>Immense</t>
  </si>
  <si>
    <t>fourrure</t>
  </si>
  <si>
    <t>vide</t>
  </si>
  <si>
    <t>sources</t>
  </si>
  <si>
    <t>Jardin (s)</t>
  </si>
  <si>
    <t>épices</t>
  </si>
  <si>
    <t>Habitans</t>
  </si>
  <si>
    <t>Résidences</t>
  </si>
  <si>
    <t>Bâtiments</t>
  </si>
  <si>
    <t>Navires</t>
  </si>
  <si>
    <t>Subventions</t>
  </si>
  <si>
    <t>Total</t>
  </si>
  <si>
    <t>Finances</t>
  </si>
  <si>
    <t>Trésor</t>
  </si>
  <si>
    <t>Revenus de l ile</t>
  </si>
  <si>
    <t>Nombre de Bâtiments</t>
  </si>
  <si>
    <t>Prix</t>
  </si>
  <si>
    <t xml:space="preserve">Temps </t>
  </si>
  <si>
    <t xml:space="preserve">Période ( j ) </t>
  </si>
  <si>
    <t>masquer</t>
  </si>
  <si>
    <t>Consommation</t>
  </si>
  <si>
    <t>Excédent/Manque</t>
  </si>
  <si>
    <t>Excédent / Manque</t>
  </si>
  <si>
    <t>Routes maritimes</t>
  </si>
  <si>
    <t>PVE</t>
  </si>
  <si>
    <t>CADEYRN</t>
  </si>
  <si>
    <t xml:space="preserve">PLAN DES ILES </t>
  </si>
  <si>
    <t>IDEE GENERALE</t>
  </si>
  <si>
    <t>BOOST</t>
  </si>
  <si>
    <t>ILES ET RESSOURCES</t>
  </si>
  <si>
    <t>REVENUS</t>
  </si>
  <si>
    <t>TABLES</t>
  </si>
  <si>
    <t>Nombre</t>
  </si>
  <si>
    <t>NEWPORT</t>
  </si>
  <si>
    <t>ROUTES MARITIMES</t>
  </si>
  <si>
    <t xml:space="preserve">reste maisons </t>
  </si>
  <si>
    <t xml:space="preserve">phase 0 </t>
  </si>
  <si>
    <t xml:space="preserve">route </t>
  </si>
  <si>
    <t xml:space="preserve">11 maisons </t>
  </si>
  <si>
    <t xml:space="preserve">de la pointe </t>
  </si>
  <si>
    <t xml:space="preserve">2 maisons en bas , 10 maisons en long , puis </t>
  </si>
  <si>
    <t xml:space="preserve">marche en hauteur </t>
  </si>
  <si>
    <t>Embarcaderes</t>
  </si>
  <si>
    <t xml:space="preserve">entrepots commerciaux </t>
  </si>
  <si>
    <t xml:space="preserve">chaine livre </t>
  </si>
  <si>
    <t xml:space="preserve">source / papeterie </t>
  </si>
  <si>
    <t>imprimeries</t>
  </si>
  <si>
    <t>consommation</t>
  </si>
  <si>
    <t>livre/h</t>
  </si>
  <si>
    <t>papier/h</t>
  </si>
  <si>
    <t>teinture/h</t>
  </si>
  <si>
    <t>sources / papeterie</t>
  </si>
  <si>
    <t xml:space="preserve">sur ile </t>
  </si>
  <si>
    <t xml:space="preserve">teinture / j </t>
  </si>
  <si>
    <t xml:space="preserve">heure </t>
  </si>
  <si>
    <t xml:space="preserve">quantité dispo </t>
  </si>
  <si>
    <t>prix/u</t>
  </si>
  <si>
    <t>droits vassaux</t>
  </si>
  <si>
    <t>Réalisé :</t>
  </si>
  <si>
    <t xml:space="preserve">( jardin chanvre ) </t>
  </si>
  <si>
    <t xml:space="preserve">( jardin céréales ) </t>
  </si>
  <si>
    <t>solde</t>
  </si>
  <si>
    <t xml:space="preserve">Appro 1-3 / 70 / conso 1 </t>
  </si>
  <si>
    <t xml:space="preserve">Appro 1-7 / 70 / conso 1 </t>
  </si>
  <si>
    <t xml:space="preserve">Appro 1-9 / 70 / conso 1 </t>
  </si>
  <si>
    <t xml:space="preserve">Apport en vin et  tonneau sur les iles immenses </t>
  </si>
  <si>
    <t xml:space="preserve">Apport en biere et plantes sur les iles immenses </t>
  </si>
  <si>
    <t>Liaison interieure : echange céréales / plantes</t>
  </si>
  <si>
    <t xml:space="preserve">Inter 3-9 / 130 / céréales - plantes </t>
  </si>
  <si>
    <t>plantes</t>
  </si>
  <si>
    <t>NB</t>
  </si>
  <si>
    <t xml:space="preserve">livres </t>
  </si>
  <si>
    <t>500/h</t>
  </si>
  <si>
    <t xml:space="preserve">conso max </t>
  </si>
  <si>
    <t>1000/h</t>
  </si>
  <si>
    <t>conso max sur Brycham ex Mind</t>
  </si>
  <si>
    <t>population totale</t>
  </si>
  <si>
    <t>Apport en chanvre et vetement de lin sur l ile Immense plantes</t>
  </si>
  <si>
    <t>Apport en chanvre et vetement de lin sur l ile Immense céréales</t>
  </si>
  <si>
    <t>Apport en chanvre et vetement de lin sur l ile Immense raisins</t>
  </si>
  <si>
    <t xml:space="preserve">Appro 1-10 / 70 / conso 1 </t>
  </si>
  <si>
    <t>Apport en chanvre et vetement de lin sur l ile Immense cire</t>
  </si>
  <si>
    <t>Appro 1-11 / 70 / conso 1</t>
  </si>
  <si>
    <t>Apport en chanvre et vetement de lin sur l ile Immense pommes</t>
  </si>
  <si>
    <t xml:space="preserve">Appro 1-5 / 70 / conso 1 </t>
  </si>
  <si>
    <t>Apport en chanvre et vetement de lin sur NewPort</t>
  </si>
  <si>
    <t>Appro 3-9 / 70 / conso 2</t>
  </si>
  <si>
    <t>Appro 3-11 / 70 / conso 2</t>
  </si>
  <si>
    <t>Appro 3-1 / 70 / conso 2</t>
  </si>
  <si>
    <t>Appro 3-7 / 70 / conso 2</t>
  </si>
  <si>
    <t>Apport en pain , farine et céréales sur l ile immense chanvre</t>
  </si>
  <si>
    <t>Apport en pain , farine et céréales sur l ile immense raisins</t>
  </si>
  <si>
    <t>Apport en pain , farine et céréales sur l ile immense plantes</t>
  </si>
  <si>
    <t xml:space="preserve">Appro 3-10 / 70 / conso 2 </t>
  </si>
  <si>
    <t>Apport en pain , farine et céréales sur l ile immense cire</t>
  </si>
  <si>
    <t xml:space="preserve">Appro 3-5 / 70 / conso 2 </t>
  </si>
  <si>
    <t>Apport en pain , farine et céréales sur NewPort</t>
  </si>
  <si>
    <t>Apport en pain , farine et céréales sur l ile immense pommes</t>
  </si>
  <si>
    <t>Appro 7-10 / 70 / conso 3</t>
  </si>
  <si>
    <t>Appro 7-1 / 70 / conso 3</t>
  </si>
  <si>
    <t>Appro 7-3 / 70 / conso 3</t>
  </si>
  <si>
    <t>Appro 7-9 / 70 / conso 3</t>
  </si>
  <si>
    <t>Appro 9-1 / 70 / conso 4</t>
  </si>
  <si>
    <t>Appro 9-3 / 70 / conso 4</t>
  </si>
  <si>
    <t>Appro 9-7 / 70 / conso 4</t>
  </si>
  <si>
    <t>Appro 9-10 / 70 / conso 4</t>
  </si>
  <si>
    <t>Appro 9-11 / 70 / conso 4</t>
  </si>
  <si>
    <t>Appro 9-5 / 70 / conso 4</t>
  </si>
  <si>
    <t xml:space="preserve">Apport en biere et plantes sur l ile NewPort </t>
  </si>
  <si>
    <t xml:space="preserve">Conso 1 </t>
  </si>
  <si>
    <t>Conso 2</t>
  </si>
  <si>
    <t>Conso 3</t>
  </si>
  <si>
    <t>Conso 4</t>
  </si>
  <si>
    <t>Conso 5</t>
  </si>
  <si>
    <t>Conso 6</t>
  </si>
  <si>
    <t>Pommes</t>
  </si>
  <si>
    <t>Raisins</t>
  </si>
  <si>
    <t xml:space="preserve">sur </t>
  </si>
  <si>
    <t>NewPort</t>
  </si>
  <si>
    <t>inter 1</t>
  </si>
  <si>
    <t xml:space="preserve">inter 3 </t>
  </si>
  <si>
    <t xml:space="preserve">Appro 1 </t>
  </si>
  <si>
    <t>Appro 2</t>
  </si>
  <si>
    <t>Appro 3</t>
  </si>
  <si>
    <t>Appro 4</t>
  </si>
  <si>
    <t>Appro 5</t>
  </si>
  <si>
    <t>Appro 6</t>
  </si>
  <si>
    <t>Appro 1</t>
  </si>
  <si>
    <t>commerce 1</t>
  </si>
  <si>
    <t>Epices</t>
  </si>
  <si>
    <t>Teintures</t>
  </si>
  <si>
    <t>commerce 2</t>
  </si>
  <si>
    <t>commerce 3</t>
  </si>
  <si>
    <t xml:space="preserve">commerce 1 </t>
  </si>
  <si>
    <t xml:space="preserve">Conso 2 </t>
  </si>
  <si>
    <t>transport</t>
  </si>
  <si>
    <t>plantes Gde</t>
  </si>
  <si>
    <t xml:space="preserve"> mine profonde cuivre + quartz + charbon = 5829 rubis !! </t>
  </si>
  <si>
    <t xml:space="preserve">Newport </t>
  </si>
  <si>
    <t xml:space="preserve">capitaine </t>
  </si>
  <si>
    <t xml:space="preserve">entre 10 et 15 kits de soin </t>
  </si>
  <si>
    <t xml:space="preserve">entre 8 a 12 boulets de canon </t>
  </si>
  <si>
    <t xml:space="preserve">ensuite le but est de capturer les bateaux ennemis et s en servir contre eux </t>
  </si>
  <si>
    <t xml:space="preserve">Ce qu il faut avoir </t>
  </si>
  <si>
    <t xml:space="preserve">2 bato ou plus de chaque type dans l inventaire </t>
  </si>
  <si>
    <t>Généralités</t>
  </si>
  <si>
    <t xml:space="preserve">prendre 2 brick contre 1 caravelle , pour essayer de la capturer </t>
  </si>
</sst>
</file>

<file path=xl/styles.xml><?xml version="1.0" encoding="utf-8"?>
<styleSheet xmlns="http://schemas.openxmlformats.org/spreadsheetml/2006/main">
  <numFmts count="6">
    <numFmt numFmtId="164" formatCode="#,##0.00\ &quot;€&quot;"/>
    <numFmt numFmtId="165" formatCode="#,##0_ ;[Red]\-#,##0\ "/>
    <numFmt numFmtId="166" formatCode="0_ ;[Red]\-0\ "/>
    <numFmt numFmtId="167" formatCode="#,##0.000"/>
    <numFmt numFmtId="168" formatCode="0.0000"/>
    <numFmt numFmtId="169" formatCode="[h]:mm:ss;@"/>
  </numFmts>
  <fonts count="11">
    <font>
      <sz val="11"/>
      <color theme="1"/>
      <name val="Calibri"/>
      <family val="2"/>
      <scheme val="minor"/>
    </font>
    <font>
      <b/>
      <u/>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u/>
      <sz val="11"/>
      <color theme="10"/>
      <name val="Calibri"/>
      <family val="2"/>
    </font>
    <font>
      <b/>
      <sz val="48"/>
      <color theme="1"/>
      <name val="Calibri"/>
      <family val="2"/>
      <scheme val="minor"/>
    </font>
    <font>
      <i/>
      <sz val="8"/>
      <color theme="1"/>
      <name val="Calibri"/>
      <family val="2"/>
      <scheme val="minor"/>
    </font>
    <font>
      <sz val="48"/>
      <color theme="1"/>
      <name val="Calibri"/>
      <family val="2"/>
      <scheme val="minor"/>
    </font>
    <font>
      <b/>
      <u/>
      <sz val="48"/>
      <color theme="1"/>
      <name val="Calibri"/>
      <family val="2"/>
      <scheme val="minor"/>
    </font>
    <font>
      <b/>
      <i/>
      <sz val="11"/>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rgb="FF92D050"/>
        <bgColor indexed="64"/>
      </patternFill>
    </fill>
    <fill>
      <patternFill patternType="solid">
        <fgColor rgb="FFFF0000"/>
        <bgColor indexed="64"/>
      </patternFill>
    </fill>
    <fill>
      <patternFill patternType="solid">
        <fgColor theme="9" tint="0.39997558519241921"/>
        <bgColor indexed="64"/>
      </patternFill>
    </fill>
  </fills>
  <borders count="23">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double">
        <color auto="1"/>
      </left>
      <right/>
      <top/>
      <bottom/>
      <diagonal/>
    </border>
    <border>
      <left style="double">
        <color auto="1"/>
      </left>
      <right/>
      <top/>
      <bottom style="double">
        <color indexed="64"/>
      </bottom>
      <diagonal/>
    </border>
    <border>
      <left style="double">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231">
    <xf numFmtId="0" fontId="0" fillId="0" borderId="0" xfId="0"/>
    <xf numFmtId="0" fontId="1" fillId="0" borderId="0" xfId="0" applyFont="1"/>
    <xf numFmtId="9" fontId="0" fillId="0" borderId="0" xfId="0" applyNumberFormat="1"/>
    <xf numFmtId="164" fontId="0" fillId="0" borderId="0" xfId="0" applyNumberFormat="1"/>
    <xf numFmtId="3" fontId="0" fillId="0" borderId="0" xfId="0" applyNumberFormat="1"/>
    <xf numFmtId="0" fontId="2" fillId="0" borderId="0" xfId="0" applyFont="1"/>
    <xf numFmtId="3" fontId="1" fillId="0" borderId="0" xfId="0" applyNumberFormat="1" applyFont="1"/>
    <xf numFmtId="0" fontId="0" fillId="0" borderId="0" xfId="0" applyNumberFormat="1"/>
    <xf numFmtId="165" fontId="0" fillId="0" borderId="0" xfId="0" applyNumberFormat="1"/>
    <xf numFmtId="0" fontId="0" fillId="0" borderId="1" xfId="0" applyBorder="1"/>
    <xf numFmtId="0" fontId="0" fillId="0" borderId="2" xfId="0" applyBorder="1"/>
    <xf numFmtId="0" fontId="0" fillId="0" borderId="0" xfId="0" applyBorder="1"/>
    <xf numFmtId="0" fontId="0" fillId="2" borderId="0" xfId="0" applyFill="1"/>
    <xf numFmtId="0" fontId="0" fillId="0" borderId="0" xfId="0" applyFill="1"/>
    <xf numFmtId="3" fontId="1" fillId="0" borderId="0" xfId="0" applyNumberFormat="1" applyFont="1" applyFill="1"/>
    <xf numFmtId="3" fontId="0" fillId="0" borderId="0" xfId="0" applyNumberFormat="1" applyBorder="1"/>
    <xf numFmtId="3" fontId="0" fillId="0" borderId="0" xfId="0" applyNumberFormat="1" applyFill="1"/>
    <xf numFmtId="3" fontId="0" fillId="2" borderId="0" xfId="0" applyNumberFormat="1" applyFill="1"/>
    <xf numFmtId="3" fontId="0" fillId="0" borderId="1" xfId="0" applyNumberFormat="1" applyFill="1" applyBorder="1"/>
    <xf numFmtId="3" fontId="0" fillId="0" borderId="1" xfId="0" applyNumberFormat="1" applyBorder="1"/>
    <xf numFmtId="0" fontId="0" fillId="0" borderId="0" xfId="0" applyFont="1"/>
    <xf numFmtId="165" fontId="0" fillId="0" borderId="1" xfId="0" applyNumberFormat="1" applyBorder="1"/>
    <xf numFmtId="0" fontId="0" fillId="0" borderId="6" xfId="0" applyBorder="1"/>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165" fontId="2" fillId="0" borderId="0" xfId="0" applyNumberFormat="1" applyFont="1"/>
    <xf numFmtId="3" fontId="2" fillId="0" borderId="0" xfId="0" applyNumberFormat="1" applyFont="1"/>
    <xf numFmtId="3" fontId="0" fillId="0" borderId="0" xfId="0" applyNumberFormat="1" applyFont="1"/>
    <xf numFmtId="166" fontId="0" fillId="0" borderId="0" xfId="0" applyNumberFormat="1"/>
    <xf numFmtId="4" fontId="0" fillId="0" borderId="0" xfId="0" applyNumberFormat="1"/>
    <xf numFmtId="0" fontId="2" fillId="0" borderId="0" xfId="0" applyFont="1" applyAlignment="1">
      <alignment horizontal="right"/>
    </xf>
    <xf numFmtId="0" fontId="2" fillId="0" borderId="1" xfId="0" applyFont="1" applyBorder="1"/>
    <xf numFmtId="0" fontId="0" fillId="0" borderId="14" xfId="0" applyBorder="1"/>
    <xf numFmtId="3" fontId="0" fillId="0" borderId="14" xfId="0" applyNumberFormat="1" applyBorder="1"/>
    <xf numFmtId="167" fontId="0" fillId="0" borderId="0" xfId="0" applyNumberFormat="1"/>
    <xf numFmtId="3" fontId="2" fillId="0" borderId="0" xfId="0" applyNumberFormat="1" applyFont="1" applyBorder="1"/>
    <xf numFmtId="0" fontId="0" fillId="0" borderId="15" xfId="0" applyBorder="1"/>
    <xf numFmtId="0" fontId="0" fillId="0" borderId="3" xfId="0" applyBorder="1"/>
    <xf numFmtId="0" fontId="0" fillId="0" borderId="4" xfId="0" applyBorder="1"/>
    <xf numFmtId="0" fontId="0" fillId="0" borderId="5" xfId="0" applyBorder="1"/>
    <xf numFmtId="9" fontId="0" fillId="0" borderId="0" xfId="0" applyNumberFormat="1"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0" xfId="0" applyFill="1" applyBorder="1"/>
    <xf numFmtId="2" fontId="0" fillId="0" borderId="0" xfId="0" applyNumberFormat="1"/>
    <xf numFmtId="168" fontId="0" fillId="0" borderId="0" xfId="0" applyNumberFormat="1"/>
    <xf numFmtId="3" fontId="0" fillId="0" borderId="6" xfId="0" applyNumberFormat="1" applyBorder="1"/>
    <xf numFmtId="3" fontId="0" fillId="0" borderId="10" xfId="0" applyNumberFormat="1" applyBorder="1"/>
    <xf numFmtId="3" fontId="0" fillId="0" borderId="11" xfId="0" applyNumberFormat="1" applyBorder="1"/>
    <xf numFmtId="0" fontId="0" fillId="0" borderId="11" xfId="0" applyBorder="1"/>
    <xf numFmtId="0" fontId="0" fillId="0" borderId="16" xfId="0" applyBorder="1"/>
    <xf numFmtId="0" fontId="0" fillId="0" borderId="17" xfId="0" applyBorder="1"/>
    <xf numFmtId="0" fontId="3" fillId="0" borderId="6" xfId="0" applyFont="1" applyBorder="1" applyAlignment="1">
      <alignment vertical="center"/>
    </xf>
    <xf numFmtId="0" fontId="4" fillId="0" borderId="6" xfId="0" applyFont="1" applyBorder="1" applyAlignment="1">
      <alignment vertical="center"/>
    </xf>
    <xf numFmtId="0" fontId="3" fillId="0" borderId="0" xfId="0" applyFont="1"/>
    <xf numFmtId="0" fontId="0" fillId="0" borderId="19" xfId="0" applyBorder="1"/>
    <xf numFmtId="0" fontId="0" fillId="0" borderId="20" xfId="0" applyBorder="1"/>
    <xf numFmtId="3" fontId="0" fillId="0" borderId="1" xfId="0" applyNumberFormat="1" applyFont="1" applyBorder="1"/>
    <xf numFmtId="3" fontId="0" fillId="0" borderId="19" xfId="0" applyNumberFormat="1" applyBorder="1"/>
    <xf numFmtId="3" fontId="0" fillId="0" borderId="20" xfId="0" applyNumberFormat="1" applyBorder="1"/>
    <xf numFmtId="0" fontId="2" fillId="0" borderId="3" xfId="0" applyFont="1" applyBorder="1"/>
    <xf numFmtId="0" fontId="2" fillId="0" borderId="18" xfId="0" applyFont="1" applyBorder="1"/>
    <xf numFmtId="0" fontId="2" fillId="0" borderId="5" xfId="0" applyFont="1" applyBorder="1"/>
    <xf numFmtId="0" fontId="2" fillId="0" borderId="13" xfId="0" applyFont="1" applyBorder="1"/>
    <xf numFmtId="0" fontId="2" fillId="0" borderId="6" xfId="0" applyFont="1" applyBorder="1"/>
    <xf numFmtId="0" fontId="2" fillId="0" borderId="0" xfId="0" applyFont="1" applyBorder="1"/>
    <xf numFmtId="0" fontId="1" fillId="0" borderId="3" xfId="0" applyFont="1" applyBorder="1"/>
    <xf numFmtId="0" fontId="1" fillId="0" borderId="0" xfId="0" applyFont="1" applyBorder="1"/>
    <xf numFmtId="3" fontId="0" fillId="0" borderId="5" xfId="0" applyNumberFormat="1" applyBorder="1"/>
    <xf numFmtId="3" fontId="0" fillId="0" borderId="7" xfId="0" applyNumberFormat="1" applyBorder="1"/>
    <xf numFmtId="3" fontId="2" fillId="0" borderId="7" xfId="0" applyNumberFormat="1" applyFont="1" applyBorder="1"/>
    <xf numFmtId="3" fontId="0" fillId="0" borderId="21" xfId="0" applyNumberFormat="1" applyBorder="1"/>
    <xf numFmtId="0" fontId="0" fillId="3" borderId="3" xfId="0" applyFill="1" applyBorder="1" applyAlignment="1">
      <alignment vertical="center"/>
    </xf>
    <xf numFmtId="0" fontId="0" fillId="3" borderId="4" xfId="0" applyFill="1" applyBorder="1" applyAlignment="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0" xfId="0"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0" fillId="3" borderId="10" xfId="0" applyFill="1" applyBorder="1" applyAlignment="1">
      <alignment vertical="center"/>
    </xf>
    <xf numFmtId="0" fontId="4" fillId="3" borderId="6" xfId="0" applyFont="1" applyFill="1" applyBorder="1" applyAlignment="1">
      <alignment vertical="center"/>
    </xf>
    <xf numFmtId="0" fontId="0" fillId="4" borderId="3" xfId="0" applyFill="1" applyBorder="1" applyAlignment="1">
      <alignment vertical="center"/>
    </xf>
    <xf numFmtId="0" fontId="0" fillId="4" borderId="4" xfId="0" applyFill="1" applyBorder="1" applyAlignment="1">
      <alignment vertical="center"/>
    </xf>
    <xf numFmtId="0" fontId="0" fillId="4" borderId="5" xfId="0" applyFill="1" applyBorder="1" applyAlignment="1">
      <alignment vertical="center"/>
    </xf>
    <xf numFmtId="0" fontId="0" fillId="4" borderId="6" xfId="0" applyFill="1" applyBorder="1" applyAlignment="1">
      <alignment vertical="center"/>
    </xf>
    <xf numFmtId="0" fontId="0" fillId="4" borderId="0" xfId="0" applyFill="1" applyBorder="1" applyAlignment="1">
      <alignment vertical="center"/>
    </xf>
    <xf numFmtId="0" fontId="0" fillId="4" borderId="7" xfId="0" applyFill="1" applyBorder="1" applyAlignment="1">
      <alignment vertical="center"/>
    </xf>
    <xf numFmtId="0" fontId="0" fillId="4" borderId="8" xfId="0"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0" fontId="0" fillId="5" borderId="3" xfId="0" applyFill="1" applyBorder="1" applyAlignment="1">
      <alignment vertical="center"/>
    </xf>
    <xf numFmtId="0" fontId="0" fillId="5" borderId="4" xfId="0" applyFill="1" applyBorder="1" applyAlignment="1">
      <alignment vertical="center"/>
    </xf>
    <xf numFmtId="0" fontId="0" fillId="5" borderId="5" xfId="0" applyFill="1" applyBorder="1" applyAlignment="1">
      <alignment vertical="center"/>
    </xf>
    <xf numFmtId="0" fontId="0" fillId="5" borderId="6" xfId="0" applyFill="1" applyBorder="1" applyAlignment="1">
      <alignment vertical="center"/>
    </xf>
    <xf numFmtId="0" fontId="0" fillId="5" borderId="0" xfId="0" applyFill="1" applyBorder="1" applyAlignment="1">
      <alignment vertical="center"/>
    </xf>
    <xf numFmtId="0" fontId="0" fillId="5" borderId="7" xfId="0" applyFill="1" applyBorder="1" applyAlignment="1">
      <alignment vertical="center"/>
    </xf>
    <xf numFmtId="0" fontId="0" fillId="5" borderId="8" xfId="0" applyFill="1" applyBorder="1" applyAlignment="1">
      <alignment vertical="center"/>
    </xf>
    <xf numFmtId="0" fontId="0" fillId="5" borderId="9" xfId="0" applyFill="1" applyBorder="1" applyAlignment="1">
      <alignment vertical="center"/>
    </xf>
    <xf numFmtId="0" fontId="0" fillId="5" borderId="10"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0" fillId="2" borderId="0" xfId="0"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0" fillId="6" borderId="3" xfId="0" applyFill="1" applyBorder="1" applyAlignment="1">
      <alignment vertical="center"/>
    </xf>
    <xf numFmtId="0" fontId="0" fillId="6" borderId="4" xfId="0" applyFill="1" applyBorder="1" applyAlignment="1">
      <alignment vertical="center"/>
    </xf>
    <xf numFmtId="0" fontId="0" fillId="6" borderId="5" xfId="0" applyFill="1" applyBorder="1" applyAlignment="1">
      <alignment vertical="center"/>
    </xf>
    <xf numFmtId="0" fontId="0" fillId="6" borderId="6" xfId="0" applyFill="1" applyBorder="1" applyAlignment="1">
      <alignment vertical="center"/>
    </xf>
    <xf numFmtId="0" fontId="0" fillId="6" borderId="0" xfId="0" applyFill="1" applyBorder="1" applyAlignment="1">
      <alignment vertical="center"/>
    </xf>
    <xf numFmtId="0" fontId="0" fillId="6" borderId="7" xfId="0" applyFill="1" applyBorder="1" applyAlignment="1">
      <alignment vertical="center"/>
    </xf>
    <xf numFmtId="0" fontId="0" fillId="6" borderId="8" xfId="0" applyFill="1" applyBorder="1" applyAlignment="1">
      <alignment vertical="center"/>
    </xf>
    <xf numFmtId="0" fontId="0" fillId="6" borderId="9" xfId="0" applyFill="1" applyBorder="1" applyAlignment="1">
      <alignment vertical="center"/>
    </xf>
    <xf numFmtId="0" fontId="0" fillId="6" borderId="10" xfId="0" applyFill="1" applyBorder="1" applyAlignment="1">
      <alignment vertical="center"/>
    </xf>
    <xf numFmtId="0" fontId="0" fillId="7" borderId="3" xfId="0" applyFill="1" applyBorder="1" applyAlignment="1">
      <alignment vertical="center"/>
    </xf>
    <xf numFmtId="0" fontId="0" fillId="7" borderId="4" xfId="0" applyFill="1" applyBorder="1" applyAlignment="1">
      <alignment vertical="center"/>
    </xf>
    <xf numFmtId="0" fontId="0" fillId="7" borderId="5" xfId="0" applyFill="1" applyBorder="1" applyAlignment="1">
      <alignment vertical="center"/>
    </xf>
    <xf numFmtId="0" fontId="4" fillId="7" borderId="6" xfId="0" applyFont="1" applyFill="1" applyBorder="1" applyAlignment="1">
      <alignment vertical="center"/>
    </xf>
    <xf numFmtId="0" fontId="0" fillId="7" borderId="0" xfId="0" applyFill="1" applyBorder="1" applyAlignment="1">
      <alignment vertical="center"/>
    </xf>
    <xf numFmtId="0" fontId="0" fillId="7" borderId="7" xfId="0" applyFill="1" applyBorder="1" applyAlignment="1">
      <alignment vertical="center"/>
    </xf>
    <xf numFmtId="0" fontId="0" fillId="7" borderId="6" xfId="0" applyFill="1" applyBorder="1" applyAlignment="1">
      <alignment vertical="center"/>
    </xf>
    <xf numFmtId="0" fontId="0" fillId="7" borderId="8" xfId="0" applyFill="1" applyBorder="1" applyAlignment="1">
      <alignment vertical="center"/>
    </xf>
    <xf numFmtId="0" fontId="0" fillId="7" borderId="9" xfId="0" applyFill="1" applyBorder="1" applyAlignment="1">
      <alignment vertical="center"/>
    </xf>
    <xf numFmtId="0" fontId="0" fillId="7" borderId="10" xfId="0" applyFill="1" applyBorder="1" applyAlignment="1">
      <alignment vertical="center"/>
    </xf>
    <xf numFmtId="0" fontId="0" fillId="6" borderId="0" xfId="0" applyFill="1"/>
    <xf numFmtId="0" fontId="5" fillId="0" borderId="0" xfId="1" quotePrefix="1" applyAlignment="1" applyProtection="1"/>
    <xf numFmtId="0" fontId="5" fillId="0" borderId="0" xfId="1" applyAlignment="1" applyProtection="1"/>
    <xf numFmtId="169" fontId="0" fillId="0" borderId="0" xfId="0" applyNumberFormat="1"/>
    <xf numFmtId="0" fontId="7" fillId="0" borderId="0" xfId="0" applyFont="1" applyAlignment="1">
      <alignment horizontal="right"/>
    </xf>
    <xf numFmtId="0" fontId="0" fillId="2" borderId="22" xfId="0" applyFont="1" applyFill="1" applyBorder="1"/>
    <xf numFmtId="0" fontId="0" fillId="2" borderId="18" xfId="0" applyFill="1" applyBorder="1"/>
    <xf numFmtId="0" fontId="0" fillId="2" borderId="19" xfId="0" applyFill="1" applyBorder="1"/>
    <xf numFmtId="0" fontId="0" fillId="2" borderId="20" xfId="0" applyFill="1" applyBorder="1"/>
    <xf numFmtId="0" fontId="0" fillId="0" borderId="18" xfId="0" applyBorder="1"/>
    <xf numFmtId="3" fontId="0" fillId="2" borderId="5" xfId="0" applyNumberFormat="1" applyFill="1" applyBorder="1"/>
    <xf numFmtId="3" fontId="0" fillId="2" borderId="7" xfId="0" applyNumberFormat="1" applyFill="1" applyBorder="1"/>
    <xf numFmtId="3" fontId="0" fillId="2" borderId="10" xfId="0" applyNumberFormat="1" applyFill="1" applyBorder="1"/>
    <xf numFmtId="3" fontId="0" fillId="2" borderId="18" xfId="0" applyNumberFormat="1" applyFill="1" applyBorder="1"/>
    <xf numFmtId="3" fontId="0" fillId="2" borderId="19" xfId="0" applyNumberFormat="1" applyFill="1" applyBorder="1"/>
    <xf numFmtId="3" fontId="0" fillId="2" borderId="20" xfId="0" applyNumberFormat="1" applyFill="1" applyBorder="1"/>
    <xf numFmtId="165" fontId="0" fillId="0" borderId="18" xfId="0" applyNumberFormat="1" applyBorder="1"/>
    <xf numFmtId="165" fontId="0" fillId="0" borderId="19" xfId="0" applyNumberFormat="1" applyBorder="1"/>
    <xf numFmtId="165" fontId="0" fillId="0" borderId="20" xfId="0" applyNumberFormat="1" applyBorder="1"/>
    <xf numFmtId="165" fontId="0" fillId="2" borderId="18" xfId="0" applyNumberFormat="1" applyFill="1" applyBorder="1"/>
    <xf numFmtId="165" fontId="0" fillId="2" borderId="19" xfId="0" applyNumberFormat="1" applyFill="1" applyBorder="1"/>
    <xf numFmtId="165" fontId="0" fillId="2" borderId="20" xfId="0" applyNumberFormat="1" applyFill="1" applyBorder="1"/>
    <xf numFmtId="169" fontId="0" fillId="2" borderId="18" xfId="0" applyNumberFormat="1" applyFill="1" applyBorder="1"/>
    <xf numFmtId="169" fontId="0" fillId="2" borderId="19" xfId="0" applyNumberFormat="1" applyFill="1" applyBorder="1"/>
    <xf numFmtId="169" fontId="0" fillId="2" borderId="20" xfId="0" applyNumberFormat="1" applyFill="1" applyBorder="1"/>
    <xf numFmtId="0" fontId="0" fillId="0" borderId="18" xfId="0" applyFill="1" applyBorder="1"/>
    <xf numFmtId="0" fontId="0" fillId="0" borderId="19" xfId="0" applyFill="1" applyBorder="1"/>
    <xf numFmtId="0" fontId="0" fillId="0" borderId="20" xfId="0" applyFill="1" applyBorder="1"/>
    <xf numFmtId="165" fontId="0" fillId="2" borderId="22" xfId="0" applyNumberFormat="1" applyFill="1" applyBorder="1"/>
    <xf numFmtId="3" fontId="0" fillId="0" borderId="0" xfId="0" applyNumberFormat="1" applyFill="1" applyBorder="1"/>
    <xf numFmtId="0" fontId="2" fillId="0" borderId="11" xfId="0" applyFont="1" applyBorder="1"/>
    <xf numFmtId="0" fontId="2" fillId="0" borderId="12" xfId="0" applyFont="1" applyBorder="1"/>
    <xf numFmtId="0" fontId="2" fillId="0" borderId="0" xfId="0" applyFont="1" applyBorder="1" applyAlignment="1">
      <alignment horizontal="center"/>
    </xf>
    <xf numFmtId="0" fontId="5" fillId="0" borderId="0" xfId="1" applyBorder="1" applyAlignment="1" applyProtection="1"/>
    <xf numFmtId="4" fontId="0" fillId="0" borderId="10" xfId="0" applyNumberFormat="1" applyBorder="1"/>
    <xf numFmtId="0" fontId="9" fillId="0" borderId="11" xfId="0"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6" fillId="2" borderId="11" xfId="0" applyFont="1" applyFill="1" applyBorder="1" applyAlignment="1">
      <alignment horizontal="center"/>
    </xf>
    <xf numFmtId="0" fontId="6" fillId="2" borderId="12" xfId="0" applyFont="1" applyFill="1" applyBorder="1" applyAlignment="1">
      <alignment horizontal="center"/>
    </xf>
    <xf numFmtId="0" fontId="6" fillId="2" borderId="13" xfId="0" applyFont="1" applyFill="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xf>
    <xf numFmtId="0" fontId="2" fillId="0" borderId="13" xfId="0" applyFont="1" applyBorder="1" applyAlignment="1">
      <alignment horizontal="center"/>
    </xf>
    <xf numFmtId="3" fontId="0" fillId="2" borderId="11" xfId="0" applyNumberFormat="1" applyFill="1" applyBorder="1"/>
    <xf numFmtId="0" fontId="2" fillId="2" borderId="13" xfId="0" applyFont="1" applyFill="1" applyBorder="1"/>
    <xf numFmtId="3" fontId="0" fillId="2" borderId="6" xfId="0" applyNumberFormat="1" applyFill="1" applyBorder="1"/>
    <xf numFmtId="0" fontId="0" fillId="2" borderId="7" xfId="0" applyFill="1" applyBorder="1"/>
    <xf numFmtId="0" fontId="0" fillId="2" borderId="6" xfId="0" applyFill="1" applyBorder="1"/>
    <xf numFmtId="0" fontId="0" fillId="2" borderId="11" xfId="0" applyFill="1" applyBorder="1"/>
    <xf numFmtId="0" fontId="0" fillId="2" borderId="8" xfId="0" applyFill="1" applyBorder="1"/>
    <xf numFmtId="0" fontId="2" fillId="2" borderId="22" xfId="0" applyFont="1" applyFill="1" applyBorder="1" applyAlignment="1">
      <alignment horizont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0"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2" fillId="0" borderId="0" xfId="0" applyFont="1" applyBorder="1" applyAlignment="1">
      <alignment horizontal="center" vertical="center"/>
    </xf>
    <xf numFmtId="0" fontId="1" fillId="0" borderId="0" xfId="0" applyFont="1" applyBorder="1" applyAlignment="1">
      <alignment horizontal="center" vertical="center"/>
    </xf>
    <xf numFmtId="0" fontId="0" fillId="0" borderId="0" xfId="0" applyAlignment="1">
      <alignment horizont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0" fillId="0" borderId="4" xfId="0" applyBorder="1" applyAlignment="1">
      <alignment horizontal="right"/>
    </xf>
    <xf numFmtId="0" fontId="0" fillId="0" borderId="0" xfId="0" applyBorder="1" applyAlignment="1">
      <alignment horizontal="right"/>
    </xf>
    <xf numFmtId="0" fontId="0" fillId="0" borderId="9" xfId="0" applyBorder="1" applyAlignment="1">
      <alignment horizontal="right"/>
    </xf>
    <xf numFmtId="0" fontId="2" fillId="0" borderId="0" xfId="0" applyFont="1" applyAlignment="1">
      <alignment horizontal="center"/>
    </xf>
    <xf numFmtId="0" fontId="1" fillId="0" borderId="0" xfId="0" applyFont="1" applyAlignment="1">
      <alignment horizontal="right"/>
    </xf>
    <xf numFmtId="1" fontId="0" fillId="0" borderId="0" xfId="0" applyNumberFormat="1"/>
  </cellXfs>
  <cellStyles count="2">
    <cellStyle name="Lien hypertexte"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0E73849-A519-41ED-AF63-6AB76712DF68}" type="doc">
      <dgm:prSet loTypeId="urn:microsoft.com/office/officeart/2005/8/layout/hProcess3" loCatId="process" qsTypeId="urn:microsoft.com/office/officeart/2005/8/quickstyle/simple1" qsCatId="simple" csTypeId="urn:microsoft.com/office/officeart/2005/8/colors/accent1_2" csCatId="accent1" phldr="1"/>
      <dgm:spPr/>
      <dgm:t>
        <a:bodyPr/>
        <a:lstStyle/>
        <a:p>
          <a:endParaRPr lang="fr-FR"/>
        </a:p>
      </dgm:t>
    </dgm:pt>
    <dgm:pt modelId="{1BA353BC-E5A8-4289-95CF-5501107020F3}" type="pres">
      <dgm:prSet presAssocID="{50E73849-A519-41ED-AF63-6AB76712DF68}" presName="Name0" presStyleCnt="0">
        <dgm:presLayoutVars>
          <dgm:dir/>
          <dgm:animLvl val="lvl"/>
          <dgm:resizeHandles val="exact"/>
        </dgm:presLayoutVars>
      </dgm:prSet>
      <dgm:spPr/>
      <dgm:t>
        <a:bodyPr/>
        <a:lstStyle/>
        <a:p>
          <a:endParaRPr lang="fr-FR"/>
        </a:p>
      </dgm:t>
    </dgm:pt>
    <dgm:pt modelId="{9517A3C4-3E58-4F19-89FA-B2DD9919C4A4}" type="pres">
      <dgm:prSet presAssocID="{50E73849-A519-41ED-AF63-6AB76712DF68}" presName="dummy" presStyleCnt="0"/>
      <dgm:spPr/>
    </dgm:pt>
    <dgm:pt modelId="{A586AAC6-5C91-4008-AC03-1B63B30436DF}" type="pres">
      <dgm:prSet presAssocID="{50E73849-A519-41ED-AF63-6AB76712DF68}" presName="linH" presStyleCnt="0"/>
      <dgm:spPr/>
    </dgm:pt>
    <dgm:pt modelId="{9232E659-2416-49FB-8711-02C0CEB9C4BC}" type="pres">
      <dgm:prSet presAssocID="{50E73849-A519-41ED-AF63-6AB76712DF68}" presName="padding1" presStyleCnt="0"/>
      <dgm:spPr/>
    </dgm:pt>
    <dgm:pt modelId="{1C1A2846-3F3F-42F0-B897-AB3AE58D14CF}" type="pres">
      <dgm:prSet presAssocID="{50E73849-A519-41ED-AF63-6AB76712DF68}" presName="padding2" presStyleCnt="0"/>
      <dgm:spPr/>
    </dgm:pt>
    <dgm:pt modelId="{C7559AC3-0590-4FDD-829C-DDFBE19E2313}" type="pres">
      <dgm:prSet presAssocID="{50E73849-A519-41ED-AF63-6AB76712DF68}" presName="negArrow" presStyleCnt="0"/>
      <dgm:spPr/>
    </dgm:pt>
    <dgm:pt modelId="{D117D47C-A5CB-4E3B-AD00-657096F3D657}" type="pres">
      <dgm:prSet presAssocID="{50E73849-A519-41ED-AF63-6AB76712DF68}" presName="backgroundArrow" presStyleLbl="node1" presStyleIdx="0" presStyleCnt="1" custLinFactX="300000" custLinFactNeighborX="334217" custLinFactNeighborY="3448"/>
      <dgm:spPr/>
    </dgm:pt>
  </dgm:ptLst>
  <dgm:cxnLst>
    <dgm:cxn modelId="{2371D459-4023-4B98-AB46-2341621F1BF0}" type="presOf" srcId="{50E73849-A519-41ED-AF63-6AB76712DF68}" destId="{1BA353BC-E5A8-4289-95CF-5501107020F3}" srcOrd="0" destOrd="0" presId="urn:microsoft.com/office/officeart/2005/8/layout/hProcess3"/>
    <dgm:cxn modelId="{CFED7A69-5DA9-4B6C-B9FE-82A60B89D417}" type="presParOf" srcId="{1BA353BC-E5A8-4289-95CF-5501107020F3}" destId="{9517A3C4-3E58-4F19-89FA-B2DD9919C4A4}" srcOrd="0" destOrd="0" presId="urn:microsoft.com/office/officeart/2005/8/layout/hProcess3"/>
    <dgm:cxn modelId="{16DA61B7-7160-45C4-BED9-F7DF4E5FE9C2}" type="presParOf" srcId="{1BA353BC-E5A8-4289-95CF-5501107020F3}" destId="{A586AAC6-5C91-4008-AC03-1B63B30436DF}" srcOrd="1" destOrd="0" presId="urn:microsoft.com/office/officeart/2005/8/layout/hProcess3"/>
    <dgm:cxn modelId="{CE90548F-F5D2-42A1-981D-843DD7CD3290}" type="presParOf" srcId="{A586AAC6-5C91-4008-AC03-1B63B30436DF}" destId="{9232E659-2416-49FB-8711-02C0CEB9C4BC}" srcOrd="0" destOrd="0" presId="urn:microsoft.com/office/officeart/2005/8/layout/hProcess3"/>
    <dgm:cxn modelId="{58BDF68D-1E18-4B18-A6EE-BD18333D22AD}" type="presParOf" srcId="{A586AAC6-5C91-4008-AC03-1B63B30436DF}" destId="{1C1A2846-3F3F-42F0-B897-AB3AE58D14CF}" srcOrd="1" destOrd="0" presId="urn:microsoft.com/office/officeart/2005/8/layout/hProcess3"/>
    <dgm:cxn modelId="{71ADCA65-8501-463E-941B-DD2C8A447FD0}" type="presParOf" srcId="{A586AAC6-5C91-4008-AC03-1B63B30436DF}" destId="{C7559AC3-0590-4FDD-829C-DDFBE19E2313}" srcOrd="2" destOrd="0" presId="urn:microsoft.com/office/officeart/2005/8/layout/hProcess3"/>
    <dgm:cxn modelId="{9E9127AE-1218-4DF4-999E-6EAE2CB686C9}" type="presParOf" srcId="{A586AAC6-5C91-4008-AC03-1B63B30436DF}" destId="{D117D47C-A5CB-4E3B-AD00-657096F3D657}" srcOrd="3" destOrd="0" presId="urn:microsoft.com/office/officeart/2005/8/layout/hProcess3"/>
  </dgm:cxnLst>
  <dgm:bg/>
  <dgm:whole/>
  <dgm:extLst>
    <a:ext uri="http://schemas.microsoft.com/office/drawing/2008/diagram">
      <dsp:dataModelExt xmlns:dsp="http://schemas.microsoft.com/office/drawing/2008/diagram" xmlns=""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50E73849-A519-41ED-AF63-6AB76712DF68}" type="doc">
      <dgm:prSet loTypeId="urn:microsoft.com/office/officeart/2005/8/layout/hProcess3" loCatId="process" qsTypeId="urn:microsoft.com/office/officeart/2005/8/quickstyle/simple1" qsCatId="simple" csTypeId="urn:microsoft.com/office/officeart/2005/8/colors/accent1_2" csCatId="accent1" phldr="1"/>
      <dgm:spPr/>
      <dgm:t>
        <a:bodyPr/>
        <a:lstStyle/>
        <a:p>
          <a:endParaRPr lang="fr-FR"/>
        </a:p>
      </dgm:t>
    </dgm:pt>
    <dgm:pt modelId="{1BA353BC-E5A8-4289-95CF-5501107020F3}" type="pres">
      <dgm:prSet presAssocID="{50E73849-A519-41ED-AF63-6AB76712DF68}" presName="Name0" presStyleCnt="0">
        <dgm:presLayoutVars>
          <dgm:dir/>
          <dgm:animLvl val="lvl"/>
          <dgm:resizeHandles val="exact"/>
        </dgm:presLayoutVars>
      </dgm:prSet>
      <dgm:spPr/>
      <dgm:t>
        <a:bodyPr/>
        <a:lstStyle/>
        <a:p>
          <a:endParaRPr lang="fr-FR"/>
        </a:p>
      </dgm:t>
    </dgm:pt>
    <dgm:pt modelId="{9517A3C4-3E58-4F19-89FA-B2DD9919C4A4}" type="pres">
      <dgm:prSet presAssocID="{50E73849-A519-41ED-AF63-6AB76712DF68}" presName="dummy" presStyleCnt="0"/>
      <dgm:spPr/>
    </dgm:pt>
    <dgm:pt modelId="{A586AAC6-5C91-4008-AC03-1B63B30436DF}" type="pres">
      <dgm:prSet presAssocID="{50E73849-A519-41ED-AF63-6AB76712DF68}" presName="linH" presStyleCnt="0"/>
      <dgm:spPr/>
    </dgm:pt>
    <dgm:pt modelId="{9232E659-2416-49FB-8711-02C0CEB9C4BC}" type="pres">
      <dgm:prSet presAssocID="{50E73849-A519-41ED-AF63-6AB76712DF68}" presName="padding1" presStyleCnt="0"/>
      <dgm:spPr/>
    </dgm:pt>
    <dgm:pt modelId="{1C1A2846-3F3F-42F0-B897-AB3AE58D14CF}" type="pres">
      <dgm:prSet presAssocID="{50E73849-A519-41ED-AF63-6AB76712DF68}" presName="padding2" presStyleCnt="0"/>
      <dgm:spPr/>
    </dgm:pt>
    <dgm:pt modelId="{C7559AC3-0590-4FDD-829C-DDFBE19E2313}" type="pres">
      <dgm:prSet presAssocID="{50E73849-A519-41ED-AF63-6AB76712DF68}" presName="negArrow" presStyleCnt="0"/>
      <dgm:spPr/>
    </dgm:pt>
    <dgm:pt modelId="{D117D47C-A5CB-4E3B-AD00-657096F3D657}" type="pres">
      <dgm:prSet presAssocID="{50E73849-A519-41ED-AF63-6AB76712DF68}" presName="backgroundArrow" presStyleLbl="node1" presStyleIdx="0" presStyleCnt="1" custLinFactX="300000" custLinFactNeighborX="334217" custLinFactNeighborY="3448"/>
      <dgm:spPr/>
    </dgm:pt>
  </dgm:ptLst>
  <dgm:cxnLst>
    <dgm:cxn modelId="{E2140F67-4CFA-4DD9-AAC0-D0DF441C155C}" type="presOf" srcId="{50E73849-A519-41ED-AF63-6AB76712DF68}" destId="{1BA353BC-E5A8-4289-95CF-5501107020F3}" srcOrd="0" destOrd="0" presId="urn:microsoft.com/office/officeart/2005/8/layout/hProcess3"/>
    <dgm:cxn modelId="{9D2DAEC6-3D66-4B46-97A4-2214900B97D2}" type="presParOf" srcId="{1BA353BC-E5A8-4289-95CF-5501107020F3}" destId="{9517A3C4-3E58-4F19-89FA-B2DD9919C4A4}" srcOrd="0" destOrd="0" presId="urn:microsoft.com/office/officeart/2005/8/layout/hProcess3"/>
    <dgm:cxn modelId="{BE48EB31-8D3B-4E9C-83F0-452445A44E04}" type="presParOf" srcId="{1BA353BC-E5A8-4289-95CF-5501107020F3}" destId="{A586AAC6-5C91-4008-AC03-1B63B30436DF}" srcOrd="1" destOrd="0" presId="urn:microsoft.com/office/officeart/2005/8/layout/hProcess3"/>
    <dgm:cxn modelId="{A6AB2928-F589-4E79-8A1F-9ADF319185B5}" type="presParOf" srcId="{A586AAC6-5C91-4008-AC03-1B63B30436DF}" destId="{9232E659-2416-49FB-8711-02C0CEB9C4BC}" srcOrd="0" destOrd="0" presId="urn:microsoft.com/office/officeart/2005/8/layout/hProcess3"/>
    <dgm:cxn modelId="{2D4C8249-796E-480B-8E7D-6C048B196C1D}" type="presParOf" srcId="{A586AAC6-5C91-4008-AC03-1B63B30436DF}" destId="{1C1A2846-3F3F-42F0-B897-AB3AE58D14CF}" srcOrd="1" destOrd="0" presId="urn:microsoft.com/office/officeart/2005/8/layout/hProcess3"/>
    <dgm:cxn modelId="{8A308661-10C9-43B7-ACB1-4406103C007F}" type="presParOf" srcId="{A586AAC6-5C91-4008-AC03-1B63B30436DF}" destId="{C7559AC3-0590-4FDD-829C-DDFBE19E2313}" srcOrd="2" destOrd="0" presId="urn:microsoft.com/office/officeart/2005/8/layout/hProcess3"/>
    <dgm:cxn modelId="{28411212-54DC-47B5-8852-55F316197889}" type="presParOf" srcId="{A586AAC6-5C91-4008-AC03-1B63B30436DF}" destId="{D117D47C-A5CB-4E3B-AD00-657096F3D657}" srcOrd="3" destOrd="0" presId="urn:microsoft.com/office/officeart/2005/8/layout/hProcess3"/>
  </dgm:cxnLst>
  <dgm:bg/>
  <dgm:whole/>
  <dgm:extLst>
    <a:ext uri="http://schemas.microsoft.com/office/drawing/2008/diagram">
      <dsp:dataModelExt xmlns:dsp="http://schemas.microsoft.com/office/drawing/2008/diagram" xmlns=""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0E73849-A519-41ED-AF63-6AB76712DF68}" type="doc">
      <dgm:prSet loTypeId="urn:microsoft.com/office/officeart/2005/8/layout/hProcess3" loCatId="process" qsTypeId="urn:microsoft.com/office/officeart/2005/8/quickstyle/simple1" qsCatId="simple" csTypeId="urn:microsoft.com/office/officeart/2005/8/colors/accent1_2" csCatId="accent1" phldr="1"/>
      <dgm:spPr/>
      <dgm:t>
        <a:bodyPr/>
        <a:lstStyle/>
        <a:p>
          <a:endParaRPr lang="fr-FR"/>
        </a:p>
      </dgm:t>
    </dgm:pt>
    <dgm:pt modelId="{1BA353BC-E5A8-4289-95CF-5501107020F3}" type="pres">
      <dgm:prSet presAssocID="{50E73849-A519-41ED-AF63-6AB76712DF68}" presName="Name0" presStyleCnt="0">
        <dgm:presLayoutVars>
          <dgm:dir/>
          <dgm:animLvl val="lvl"/>
          <dgm:resizeHandles val="exact"/>
        </dgm:presLayoutVars>
      </dgm:prSet>
      <dgm:spPr/>
      <dgm:t>
        <a:bodyPr/>
        <a:lstStyle/>
        <a:p>
          <a:endParaRPr lang="fr-FR"/>
        </a:p>
      </dgm:t>
    </dgm:pt>
    <dgm:pt modelId="{9517A3C4-3E58-4F19-89FA-B2DD9919C4A4}" type="pres">
      <dgm:prSet presAssocID="{50E73849-A519-41ED-AF63-6AB76712DF68}" presName="dummy" presStyleCnt="0"/>
      <dgm:spPr/>
    </dgm:pt>
    <dgm:pt modelId="{A586AAC6-5C91-4008-AC03-1B63B30436DF}" type="pres">
      <dgm:prSet presAssocID="{50E73849-A519-41ED-AF63-6AB76712DF68}" presName="linH" presStyleCnt="0"/>
      <dgm:spPr/>
    </dgm:pt>
    <dgm:pt modelId="{9232E659-2416-49FB-8711-02C0CEB9C4BC}" type="pres">
      <dgm:prSet presAssocID="{50E73849-A519-41ED-AF63-6AB76712DF68}" presName="padding1" presStyleCnt="0"/>
      <dgm:spPr/>
    </dgm:pt>
    <dgm:pt modelId="{1C1A2846-3F3F-42F0-B897-AB3AE58D14CF}" type="pres">
      <dgm:prSet presAssocID="{50E73849-A519-41ED-AF63-6AB76712DF68}" presName="padding2" presStyleCnt="0"/>
      <dgm:spPr/>
    </dgm:pt>
    <dgm:pt modelId="{C7559AC3-0590-4FDD-829C-DDFBE19E2313}" type="pres">
      <dgm:prSet presAssocID="{50E73849-A519-41ED-AF63-6AB76712DF68}" presName="negArrow" presStyleCnt="0"/>
      <dgm:spPr/>
    </dgm:pt>
    <dgm:pt modelId="{D117D47C-A5CB-4E3B-AD00-657096F3D657}" type="pres">
      <dgm:prSet presAssocID="{50E73849-A519-41ED-AF63-6AB76712DF68}" presName="backgroundArrow" presStyleLbl="node1" presStyleIdx="0" presStyleCnt="1" custLinFactX="300000" custLinFactNeighborX="334217" custLinFactNeighborY="3448"/>
      <dgm:spPr/>
    </dgm:pt>
  </dgm:ptLst>
  <dgm:cxnLst>
    <dgm:cxn modelId="{851367D5-6772-4559-9A01-7F01D2AF40E4}" type="presOf" srcId="{50E73849-A519-41ED-AF63-6AB76712DF68}" destId="{1BA353BC-E5A8-4289-95CF-5501107020F3}" srcOrd="0" destOrd="0" presId="urn:microsoft.com/office/officeart/2005/8/layout/hProcess3"/>
    <dgm:cxn modelId="{7D4C556F-402B-4040-BAED-60E7851A976D}" type="presParOf" srcId="{1BA353BC-E5A8-4289-95CF-5501107020F3}" destId="{9517A3C4-3E58-4F19-89FA-B2DD9919C4A4}" srcOrd="0" destOrd="0" presId="urn:microsoft.com/office/officeart/2005/8/layout/hProcess3"/>
    <dgm:cxn modelId="{B64EB345-D83F-4667-8AEC-B694BC5D5886}" type="presParOf" srcId="{1BA353BC-E5A8-4289-95CF-5501107020F3}" destId="{A586AAC6-5C91-4008-AC03-1B63B30436DF}" srcOrd="1" destOrd="0" presId="urn:microsoft.com/office/officeart/2005/8/layout/hProcess3"/>
    <dgm:cxn modelId="{42A24702-D27D-4EE1-8061-B3E580C3CF56}" type="presParOf" srcId="{A586AAC6-5C91-4008-AC03-1B63B30436DF}" destId="{9232E659-2416-49FB-8711-02C0CEB9C4BC}" srcOrd="0" destOrd="0" presId="urn:microsoft.com/office/officeart/2005/8/layout/hProcess3"/>
    <dgm:cxn modelId="{3D194B81-174F-4C28-9CA3-B8ACD08D3EAA}" type="presParOf" srcId="{A586AAC6-5C91-4008-AC03-1B63B30436DF}" destId="{1C1A2846-3F3F-42F0-B897-AB3AE58D14CF}" srcOrd="1" destOrd="0" presId="urn:microsoft.com/office/officeart/2005/8/layout/hProcess3"/>
    <dgm:cxn modelId="{34721B8F-8D56-495F-84DC-3F7104561D9F}" type="presParOf" srcId="{A586AAC6-5C91-4008-AC03-1B63B30436DF}" destId="{C7559AC3-0590-4FDD-829C-DDFBE19E2313}" srcOrd="2" destOrd="0" presId="urn:microsoft.com/office/officeart/2005/8/layout/hProcess3"/>
    <dgm:cxn modelId="{6CBDDEE7-1E3A-4DE4-94DF-56716620E397}" type="presParOf" srcId="{A586AAC6-5C91-4008-AC03-1B63B30436DF}" destId="{D117D47C-A5CB-4E3B-AD00-657096F3D657}" srcOrd="3" destOrd="0" presId="urn:microsoft.com/office/officeart/2005/8/layout/hProcess3"/>
  </dgm:cxnLst>
  <dgm:bg/>
  <dgm:whole/>
  <dgm:extLst>
    <a:ext uri="http://schemas.microsoft.com/office/drawing/2008/diagram">
      <dsp:dataModelExt xmlns:dsp="http://schemas.microsoft.com/office/drawing/2008/diagram" xmlns=""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50E73849-A519-41ED-AF63-6AB76712DF68}" type="doc">
      <dgm:prSet loTypeId="urn:microsoft.com/office/officeart/2005/8/layout/hProcess3" loCatId="process" qsTypeId="urn:microsoft.com/office/officeart/2005/8/quickstyle/simple1" qsCatId="simple" csTypeId="urn:microsoft.com/office/officeart/2005/8/colors/accent1_2" csCatId="accent1" phldr="1"/>
      <dgm:spPr/>
      <dgm:t>
        <a:bodyPr/>
        <a:lstStyle/>
        <a:p>
          <a:endParaRPr lang="fr-FR"/>
        </a:p>
      </dgm:t>
    </dgm:pt>
    <dgm:pt modelId="{1BA353BC-E5A8-4289-95CF-5501107020F3}" type="pres">
      <dgm:prSet presAssocID="{50E73849-A519-41ED-AF63-6AB76712DF68}" presName="Name0" presStyleCnt="0">
        <dgm:presLayoutVars>
          <dgm:dir/>
          <dgm:animLvl val="lvl"/>
          <dgm:resizeHandles val="exact"/>
        </dgm:presLayoutVars>
      </dgm:prSet>
      <dgm:spPr/>
      <dgm:t>
        <a:bodyPr/>
        <a:lstStyle/>
        <a:p>
          <a:endParaRPr lang="fr-FR"/>
        </a:p>
      </dgm:t>
    </dgm:pt>
    <dgm:pt modelId="{9517A3C4-3E58-4F19-89FA-B2DD9919C4A4}" type="pres">
      <dgm:prSet presAssocID="{50E73849-A519-41ED-AF63-6AB76712DF68}" presName="dummy" presStyleCnt="0"/>
      <dgm:spPr/>
    </dgm:pt>
    <dgm:pt modelId="{A586AAC6-5C91-4008-AC03-1B63B30436DF}" type="pres">
      <dgm:prSet presAssocID="{50E73849-A519-41ED-AF63-6AB76712DF68}" presName="linH" presStyleCnt="0"/>
      <dgm:spPr/>
    </dgm:pt>
    <dgm:pt modelId="{9232E659-2416-49FB-8711-02C0CEB9C4BC}" type="pres">
      <dgm:prSet presAssocID="{50E73849-A519-41ED-AF63-6AB76712DF68}" presName="padding1" presStyleCnt="0"/>
      <dgm:spPr/>
    </dgm:pt>
    <dgm:pt modelId="{1C1A2846-3F3F-42F0-B897-AB3AE58D14CF}" type="pres">
      <dgm:prSet presAssocID="{50E73849-A519-41ED-AF63-6AB76712DF68}" presName="padding2" presStyleCnt="0"/>
      <dgm:spPr/>
    </dgm:pt>
    <dgm:pt modelId="{C7559AC3-0590-4FDD-829C-DDFBE19E2313}" type="pres">
      <dgm:prSet presAssocID="{50E73849-A519-41ED-AF63-6AB76712DF68}" presName="negArrow" presStyleCnt="0"/>
      <dgm:spPr/>
    </dgm:pt>
    <dgm:pt modelId="{D117D47C-A5CB-4E3B-AD00-657096F3D657}" type="pres">
      <dgm:prSet presAssocID="{50E73849-A519-41ED-AF63-6AB76712DF68}" presName="backgroundArrow" presStyleLbl="node1" presStyleIdx="0" presStyleCnt="1" custLinFactX="300000" custLinFactNeighborX="334217" custLinFactNeighborY="3448"/>
      <dgm:spPr/>
    </dgm:pt>
  </dgm:ptLst>
  <dgm:cxnLst>
    <dgm:cxn modelId="{59E61DF8-AB34-4AE2-BBB8-791F441E3221}" type="presOf" srcId="{50E73849-A519-41ED-AF63-6AB76712DF68}" destId="{1BA353BC-E5A8-4289-95CF-5501107020F3}" srcOrd="0" destOrd="0" presId="urn:microsoft.com/office/officeart/2005/8/layout/hProcess3"/>
    <dgm:cxn modelId="{434E5B2F-92BD-4672-9AC5-5BC7F00F89A9}" type="presParOf" srcId="{1BA353BC-E5A8-4289-95CF-5501107020F3}" destId="{9517A3C4-3E58-4F19-89FA-B2DD9919C4A4}" srcOrd="0" destOrd="0" presId="urn:microsoft.com/office/officeart/2005/8/layout/hProcess3"/>
    <dgm:cxn modelId="{F047D114-DC34-46E0-A209-24223FD6EA88}" type="presParOf" srcId="{1BA353BC-E5A8-4289-95CF-5501107020F3}" destId="{A586AAC6-5C91-4008-AC03-1B63B30436DF}" srcOrd="1" destOrd="0" presId="urn:microsoft.com/office/officeart/2005/8/layout/hProcess3"/>
    <dgm:cxn modelId="{C55D8E0C-A0F6-4434-97BF-6E96F857DB97}" type="presParOf" srcId="{A586AAC6-5C91-4008-AC03-1B63B30436DF}" destId="{9232E659-2416-49FB-8711-02C0CEB9C4BC}" srcOrd="0" destOrd="0" presId="urn:microsoft.com/office/officeart/2005/8/layout/hProcess3"/>
    <dgm:cxn modelId="{D23AEBDC-E91D-4372-8EC7-5E1C3E014BA4}" type="presParOf" srcId="{A586AAC6-5C91-4008-AC03-1B63B30436DF}" destId="{1C1A2846-3F3F-42F0-B897-AB3AE58D14CF}" srcOrd="1" destOrd="0" presId="urn:microsoft.com/office/officeart/2005/8/layout/hProcess3"/>
    <dgm:cxn modelId="{8662E990-2E5C-454D-A9AB-ED4BA90CA228}" type="presParOf" srcId="{A586AAC6-5C91-4008-AC03-1B63B30436DF}" destId="{C7559AC3-0590-4FDD-829C-DDFBE19E2313}" srcOrd="2" destOrd="0" presId="urn:microsoft.com/office/officeart/2005/8/layout/hProcess3"/>
    <dgm:cxn modelId="{1B1F9CEC-380B-4301-95CA-F5AF96DF881D}" type="presParOf" srcId="{A586AAC6-5C91-4008-AC03-1B63B30436DF}" destId="{D117D47C-A5CB-4E3B-AD00-657096F3D657}" srcOrd="3" destOrd="0" presId="urn:microsoft.com/office/officeart/2005/8/layout/hProcess3"/>
  </dgm:cxnLst>
  <dgm:bg/>
  <dgm:whole/>
  <dgm:extLst>
    <a:ext uri="http://schemas.microsoft.com/office/drawing/2008/diagram">
      <dsp:dataModelExt xmlns:dsp="http://schemas.microsoft.com/office/drawing/2008/diagram" xmlns=""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50E73849-A519-41ED-AF63-6AB76712DF68}" type="doc">
      <dgm:prSet loTypeId="urn:microsoft.com/office/officeart/2005/8/layout/hProcess3" loCatId="process" qsTypeId="urn:microsoft.com/office/officeart/2005/8/quickstyle/simple1" qsCatId="simple" csTypeId="urn:microsoft.com/office/officeart/2005/8/colors/accent1_2" csCatId="accent1" phldr="1"/>
      <dgm:spPr/>
    </dgm:pt>
    <dgm:pt modelId="{5156F71D-7373-4E8B-BD71-6E89D5825C2F}">
      <dgm:prSet phldrT="[Texte]"/>
      <dgm:spPr/>
      <dgm:t>
        <a:bodyPr/>
        <a:lstStyle/>
        <a:p>
          <a:r>
            <a:rPr lang="fr-FR"/>
            <a:t>vers </a:t>
          </a:r>
        </a:p>
      </dgm:t>
    </dgm:pt>
    <dgm:pt modelId="{4FFA0DC4-2A69-46C9-BC73-AAD72E5FC515}" type="parTrans" cxnId="{16B8F343-4CEA-4671-A44B-763F823D3E1E}">
      <dgm:prSet/>
      <dgm:spPr/>
      <dgm:t>
        <a:bodyPr/>
        <a:lstStyle/>
        <a:p>
          <a:endParaRPr lang="fr-FR"/>
        </a:p>
      </dgm:t>
    </dgm:pt>
    <dgm:pt modelId="{5BB02742-E603-491F-A635-E71021318B7E}" type="sibTrans" cxnId="{16B8F343-4CEA-4671-A44B-763F823D3E1E}">
      <dgm:prSet/>
      <dgm:spPr/>
      <dgm:t>
        <a:bodyPr/>
        <a:lstStyle/>
        <a:p>
          <a:endParaRPr lang="fr-FR"/>
        </a:p>
      </dgm:t>
    </dgm:pt>
    <dgm:pt modelId="{1BA353BC-E5A8-4289-95CF-5501107020F3}" type="pres">
      <dgm:prSet presAssocID="{50E73849-A519-41ED-AF63-6AB76712DF68}" presName="Name0" presStyleCnt="0">
        <dgm:presLayoutVars>
          <dgm:dir/>
          <dgm:animLvl val="lvl"/>
          <dgm:resizeHandles val="exact"/>
        </dgm:presLayoutVars>
      </dgm:prSet>
      <dgm:spPr/>
    </dgm:pt>
    <dgm:pt modelId="{9517A3C4-3E58-4F19-89FA-B2DD9919C4A4}" type="pres">
      <dgm:prSet presAssocID="{50E73849-A519-41ED-AF63-6AB76712DF68}" presName="dummy" presStyleCnt="0"/>
      <dgm:spPr/>
    </dgm:pt>
    <dgm:pt modelId="{A586AAC6-5C91-4008-AC03-1B63B30436DF}" type="pres">
      <dgm:prSet presAssocID="{50E73849-A519-41ED-AF63-6AB76712DF68}" presName="linH" presStyleCnt="0"/>
      <dgm:spPr/>
    </dgm:pt>
    <dgm:pt modelId="{9232E659-2416-49FB-8711-02C0CEB9C4BC}" type="pres">
      <dgm:prSet presAssocID="{50E73849-A519-41ED-AF63-6AB76712DF68}" presName="padding1" presStyleCnt="0"/>
      <dgm:spPr/>
    </dgm:pt>
    <dgm:pt modelId="{14E54BFE-B0CD-4795-A5D6-CD0485B7291D}" type="pres">
      <dgm:prSet presAssocID="{5156F71D-7373-4E8B-BD71-6E89D5825C2F}" presName="linV" presStyleCnt="0"/>
      <dgm:spPr/>
    </dgm:pt>
    <dgm:pt modelId="{C4315C1E-994D-4C22-92A8-0B38FB4CE3F4}" type="pres">
      <dgm:prSet presAssocID="{5156F71D-7373-4E8B-BD71-6E89D5825C2F}" presName="spVertical1" presStyleCnt="0"/>
      <dgm:spPr/>
    </dgm:pt>
    <dgm:pt modelId="{8A3002A8-8C50-4B91-AB53-3A0AD64E0CC9}" type="pres">
      <dgm:prSet presAssocID="{5156F71D-7373-4E8B-BD71-6E89D5825C2F}" presName="parTx" presStyleLbl="revTx" presStyleIdx="0" presStyleCnt="1">
        <dgm:presLayoutVars>
          <dgm:chMax val="0"/>
          <dgm:chPref val="0"/>
          <dgm:bulletEnabled val="1"/>
        </dgm:presLayoutVars>
      </dgm:prSet>
      <dgm:spPr/>
      <dgm:t>
        <a:bodyPr/>
        <a:lstStyle/>
        <a:p>
          <a:endParaRPr lang="fr-FR"/>
        </a:p>
      </dgm:t>
    </dgm:pt>
    <dgm:pt modelId="{63BC8DA2-432C-4F65-A2A5-D6D0C3B72A12}" type="pres">
      <dgm:prSet presAssocID="{5156F71D-7373-4E8B-BD71-6E89D5825C2F}" presName="spVertical2" presStyleCnt="0"/>
      <dgm:spPr/>
    </dgm:pt>
    <dgm:pt modelId="{6A774D16-3585-48AF-B58A-D805D3B7FBC9}" type="pres">
      <dgm:prSet presAssocID="{5156F71D-7373-4E8B-BD71-6E89D5825C2F}" presName="spVertical3" presStyleCnt="0"/>
      <dgm:spPr/>
    </dgm:pt>
    <dgm:pt modelId="{1C1A2846-3F3F-42F0-B897-AB3AE58D14CF}" type="pres">
      <dgm:prSet presAssocID="{50E73849-A519-41ED-AF63-6AB76712DF68}" presName="padding2" presStyleCnt="0"/>
      <dgm:spPr/>
    </dgm:pt>
    <dgm:pt modelId="{C7559AC3-0590-4FDD-829C-DDFBE19E2313}" type="pres">
      <dgm:prSet presAssocID="{50E73849-A519-41ED-AF63-6AB76712DF68}" presName="negArrow" presStyleCnt="0"/>
      <dgm:spPr/>
    </dgm:pt>
    <dgm:pt modelId="{D117D47C-A5CB-4E3B-AD00-657096F3D657}" type="pres">
      <dgm:prSet presAssocID="{50E73849-A519-41ED-AF63-6AB76712DF68}" presName="backgroundArrow" presStyleLbl="node1" presStyleIdx="0" presStyleCnt="1"/>
      <dgm:spPr/>
    </dgm:pt>
  </dgm:ptLst>
  <dgm:cxnLst>
    <dgm:cxn modelId="{B25BD90A-3D0B-4AC9-89E9-44477FA2B990}" type="presOf" srcId="{5156F71D-7373-4E8B-BD71-6E89D5825C2F}" destId="{8A3002A8-8C50-4B91-AB53-3A0AD64E0CC9}" srcOrd="0" destOrd="0" presId="urn:microsoft.com/office/officeart/2005/8/layout/hProcess3"/>
    <dgm:cxn modelId="{16B8F343-4CEA-4671-A44B-763F823D3E1E}" srcId="{50E73849-A519-41ED-AF63-6AB76712DF68}" destId="{5156F71D-7373-4E8B-BD71-6E89D5825C2F}" srcOrd="0" destOrd="0" parTransId="{4FFA0DC4-2A69-46C9-BC73-AAD72E5FC515}" sibTransId="{5BB02742-E603-491F-A635-E71021318B7E}"/>
    <dgm:cxn modelId="{ACB3D0B4-C603-4CC8-9954-0E1FBD2F98F8}" type="presOf" srcId="{50E73849-A519-41ED-AF63-6AB76712DF68}" destId="{1BA353BC-E5A8-4289-95CF-5501107020F3}" srcOrd="0" destOrd="0" presId="urn:microsoft.com/office/officeart/2005/8/layout/hProcess3"/>
    <dgm:cxn modelId="{230A6AEE-D20B-4093-B621-38096B4B62E5}" type="presParOf" srcId="{1BA353BC-E5A8-4289-95CF-5501107020F3}" destId="{9517A3C4-3E58-4F19-89FA-B2DD9919C4A4}" srcOrd="0" destOrd="0" presId="urn:microsoft.com/office/officeart/2005/8/layout/hProcess3"/>
    <dgm:cxn modelId="{84A6CC3E-B6DB-47BF-81C2-3C174296A9C2}" type="presParOf" srcId="{1BA353BC-E5A8-4289-95CF-5501107020F3}" destId="{A586AAC6-5C91-4008-AC03-1B63B30436DF}" srcOrd="1" destOrd="0" presId="urn:microsoft.com/office/officeart/2005/8/layout/hProcess3"/>
    <dgm:cxn modelId="{3B76AEE8-A3F0-43EC-9F2A-B77C3DCE3BB2}" type="presParOf" srcId="{A586AAC6-5C91-4008-AC03-1B63B30436DF}" destId="{9232E659-2416-49FB-8711-02C0CEB9C4BC}" srcOrd="0" destOrd="0" presId="urn:microsoft.com/office/officeart/2005/8/layout/hProcess3"/>
    <dgm:cxn modelId="{45AC8949-8E79-47CB-9524-9C6820D85F3F}" type="presParOf" srcId="{A586AAC6-5C91-4008-AC03-1B63B30436DF}" destId="{14E54BFE-B0CD-4795-A5D6-CD0485B7291D}" srcOrd="1" destOrd="0" presId="urn:microsoft.com/office/officeart/2005/8/layout/hProcess3"/>
    <dgm:cxn modelId="{75BCF91C-99FA-4F53-B376-D1FC2605E5F6}" type="presParOf" srcId="{14E54BFE-B0CD-4795-A5D6-CD0485B7291D}" destId="{C4315C1E-994D-4C22-92A8-0B38FB4CE3F4}" srcOrd="0" destOrd="0" presId="urn:microsoft.com/office/officeart/2005/8/layout/hProcess3"/>
    <dgm:cxn modelId="{ED0C46DF-9008-4C5A-95CE-7D665C771801}" type="presParOf" srcId="{14E54BFE-B0CD-4795-A5D6-CD0485B7291D}" destId="{8A3002A8-8C50-4B91-AB53-3A0AD64E0CC9}" srcOrd="1" destOrd="0" presId="urn:microsoft.com/office/officeart/2005/8/layout/hProcess3"/>
    <dgm:cxn modelId="{A9E7E612-1CB1-4DE2-A10F-B454B8827B4A}" type="presParOf" srcId="{14E54BFE-B0CD-4795-A5D6-CD0485B7291D}" destId="{63BC8DA2-432C-4F65-A2A5-D6D0C3B72A12}" srcOrd="2" destOrd="0" presId="urn:microsoft.com/office/officeart/2005/8/layout/hProcess3"/>
    <dgm:cxn modelId="{01C154B5-F09B-43C5-90DA-7CB13A30736C}" type="presParOf" srcId="{14E54BFE-B0CD-4795-A5D6-CD0485B7291D}" destId="{6A774D16-3585-48AF-B58A-D805D3B7FBC9}" srcOrd="3" destOrd="0" presId="urn:microsoft.com/office/officeart/2005/8/layout/hProcess3"/>
    <dgm:cxn modelId="{C44587D1-AE90-4231-9E95-80BC99A0836A}" type="presParOf" srcId="{A586AAC6-5C91-4008-AC03-1B63B30436DF}" destId="{1C1A2846-3F3F-42F0-B897-AB3AE58D14CF}" srcOrd="2" destOrd="0" presId="urn:microsoft.com/office/officeart/2005/8/layout/hProcess3"/>
    <dgm:cxn modelId="{A415C04F-2494-4A5B-A186-40E28A13AF40}" type="presParOf" srcId="{A586AAC6-5C91-4008-AC03-1B63B30436DF}" destId="{C7559AC3-0590-4FDD-829C-DDFBE19E2313}" srcOrd="3" destOrd="0" presId="urn:microsoft.com/office/officeart/2005/8/layout/hProcess3"/>
    <dgm:cxn modelId="{FF5BE374-F9F1-492D-B979-FE0BE72A3968}" type="presParOf" srcId="{A586AAC6-5C91-4008-AC03-1B63B30436DF}" destId="{D117D47C-A5CB-4E3B-AD00-657096F3D657}" srcOrd="4" destOrd="0" presId="urn:microsoft.com/office/officeart/2005/8/layout/hProcess3"/>
  </dgm:cxnLst>
  <dgm:bg/>
  <dgm:whole/>
  <dgm:extLst>
    <a:ext uri="http://schemas.microsoft.com/office/drawing/2008/diagram">
      <dsp:dataModelExt xmlns:dsp="http://schemas.microsoft.com/office/drawing/2008/diagram" xmlns="" relId="rId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50E73849-A519-41ED-AF63-6AB76712DF68}" type="doc">
      <dgm:prSet loTypeId="urn:microsoft.com/office/officeart/2005/8/layout/hProcess3" loCatId="process" qsTypeId="urn:microsoft.com/office/officeart/2005/8/quickstyle/simple1" qsCatId="simple" csTypeId="urn:microsoft.com/office/officeart/2005/8/colors/accent1_2" csCatId="accent1" phldr="1"/>
      <dgm:spPr/>
    </dgm:pt>
    <dgm:pt modelId="{5156F71D-7373-4E8B-BD71-6E89D5825C2F}">
      <dgm:prSet phldrT="[Texte]"/>
      <dgm:spPr/>
      <dgm:t>
        <a:bodyPr/>
        <a:lstStyle/>
        <a:p>
          <a:r>
            <a:rPr lang="fr-FR"/>
            <a:t>vers </a:t>
          </a:r>
        </a:p>
      </dgm:t>
    </dgm:pt>
    <dgm:pt modelId="{4FFA0DC4-2A69-46C9-BC73-AAD72E5FC515}" type="parTrans" cxnId="{16B8F343-4CEA-4671-A44B-763F823D3E1E}">
      <dgm:prSet/>
      <dgm:spPr/>
      <dgm:t>
        <a:bodyPr/>
        <a:lstStyle/>
        <a:p>
          <a:endParaRPr lang="fr-FR"/>
        </a:p>
      </dgm:t>
    </dgm:pt>
    <dgm:pt modelId="{5BB02742-E603-491F-A635-E71021318B7E}" type="sibTrans" cxnId="{16B8F343-4CEA-4671-A44B-763F823D3E1E}">
      <dgm:prSet/>
      <dgm:spPr/>
      <dgm:t>
        <a:bodyPr/>
        <a:lstStyle/>
        <a:p>
          <a:endParaRPr lang="fr-FR"/>
        </a:p>
      </dgm:t>
    </dgm:pt>
    <dgm:pt modelId="{1BA353BC-E5A8-4289-95CF-5501107020F3}" type="pres">
      <dgm:prSet presAssocID="{50E73849-A519-41ED-AF63-6AB76712DF68}" presName="Name0" presStyleCnt="0">
        <dgm:presLayoutVars>
          <dgm:dir/>
          <dgm:animLvl val="lvl"/>
          <dgm:resizeHandles val="exact"/>
        </dgm:presLayoutVars>
      </dgm:prSet>
      <dgm:spPr/>
    </dgm:pt>
    <dgm:pt modelId="{9517A3C4-3E58-4F19-89FA-B2DD9919C4A4}" type="pres">
      <dgm:prSet presAssocID="{50E73849-A519-41ED-AF63-6AB76712DF68}" presName="dummy" presStyleCnt="0"/>
      <dgm:spPr/>
    </dgm:pt>
    <dgm:pt modelId="{A586AAC6-5C91-4008-AC03-1B63B30436DF}" type="pres">
      <dgm:prSet presAssocID="{50E73849-A519-41ED-AF63-6AB76712DF68}" presName="linH" presStyleCnt="0"/>
      <dgm:spPr/>
    </dgm:pt>
    <dgm:pt modelId="{9232E659-2416-49FB-8711-02C0CEB9C4BC}" type="pres">
      <dgm:prSet presAssocID="{50E73849-A519-41ED-AF63-6AB76712DF68}" presName="padding1" presStyleCnt="0"/>
      <dgm:spPr/>
    </dgm:pt>
    <dgm:pt modelId="{14E54BFE-B0CD-4795-A5D6-CD0485B7291D}" type="pres">
      <dgm:prSet presAssocID="{5156F71D-7373-4E8B-BD71-6E89D5825C2F}" presName="linV" presStyleCnt="0"/>
      <dgm:spPr/>
    </dgm:pt>
    <dgm:pt modelId="{C4315C1E-994D-4C22-92A8-0B38FB4CE3F4}" type="pres">
      <dgm:prSet presAssocID="{5156F71D-7373-4E8B-BD71-6E89D5825C2F}" presName="spVertical1" presStyleCnt="0"/>
      <dgm:spPr/>
    </dgm:pt>
    <dgm:pt modelId="{8A3002A8-8C50-4B91-AB53-3A0AD64E0CC9}" type="pres">
      <dgm:prSet presAssocID="{5156F71D-7373-4E8B-BD71-6E89D5825C2F}" presName="parTx" presStyleLbl="revTx" presStyleIdx="0" presStyleCnt="1">
        <dgm:presLayoutVars>
          <dgm:chMax val="0"/>
          <dgm:chPref val="0"/>
          <dgm:bulletEnabled val="1"/>
        </dgm:presLayoutVars>
      </dgm:prSet>
      <dgm:spPr/>
      <dgm:t>
        <a:bodyPr/>
        <a:lstStyle/>
        <a:p>
          <a:endParaRPr lang="fr-FR"/>
        </a:p>
      </dgm:t>
    </dgm:pt>
    <dgm:pt modelId="{63BC8DA2-432C-4F65-A2A5-D6D0C3B72A12}" type="pres">
      <dgm:prSet presAssocID="{5156F71D-7373-4E8B-BD71-6E89D5825C2F}" presName="spVertical2" presStyleCnt="0"/>
      <dgm:spPr/>
    </dgm:pt>
    <dgm:pt modelId="{6A774D16-3585-48AF-B58A-D805D3B7FBC9}" type="pres">
      <dgm:prSet presAssocID="{5156F71D-7373-4E8B-BD71-6E89D5825C2F}" presName="spVertical3" presStyleCnt="0"/>
      <dgm:spPr/>
    </dgm:pt>
    <dgm:pt modelId="{1C1A2846-3F3F-42F0-B897-AB3AE58D14CF}" type="pres">
      <dgm:prSet presAssocID="{50E73849-A519-41ED-AF63-6AB76712DF68}" presName="padding2" presStyleCnt="0"/>
      <dgm:spPr/>
    </dgm:pt>
    <dgm:pt modelId="{C7559AC3-0590-4FDD-829C-DDFBE19E2313}" type="pres">
      <dgm:prSet presAssocID="{50E73849-A519-41ED-AF63-6AB76712DF68}" presName="negArrow" presStyleCnt="0"/>
      <dgm:spPr/>
    </dgm:pt>
    <dgm:pt modelId="{D117D47C-A5CB-4E3B-AD00-657096F3D657}" type="pres">
      <dgm:prSet presAssocID="{50E73849-A519-41ED-AF63-6AB76712DF68}" presName="backgroundArrow" presStyleLbl="node1" presStyleIdx="0" presStyleCnt="1"/>
      <dgm:spPr/>
    </dgm:pt>
  </dgm:ptLst>
  <dgm:cxnLst>
    <dgm:cxn modelId="{34F33AA8-DD33-44F1-86EB-8052D574C522}" type="presOf" srcId="{5156F71D-7373-4E8B-BD71-6E89D5825C2F}" destId="{8A3002A8-8C50-4B91-AB53-3A0AD64E0CC9}" srcOrd="0" destOrd="0" presId="urn:microsoft.com/office/officeart/2005/8/layout/hProcess3"/>
    <dgm:cxn modelId="{53350FA7-983E-4D98-BBEC-6A4DFA7ACA87}" type="presOf" srcId="{50E73849-A519-41ED-AF63-6AB76712DF68}" destId="{1BA353BC-E5A8-4289-95CF-5501107020F3}" srcOrd="0" destOrd="0" presId="urn:microsoft.com/office/officeart/2005/8/layout/hProcess3"/>
    <dgm:cxn modelId="{16B8F343-4CEA-4671-A44B-763F823D3E1E}" srcId="{50E73849-A519-41ED-AF63-6AB76712DF68}" destId="{5156F71D-7373-4E8B-BD71-6E89D5825C2F}" srcOrd="0" destOrd="0" parTransId="{4FFA0DC4-2A69-46C9-BC73-AAD72E5FC515}" sibTransId="{5BB02742-E603-491F-A635-E71021318B7E}"/>
    <dgm:cxn modelId="{4152E858-7265-4CAE-9654-DFDF55080C36}" type="presParOf" srcId="{1BA353BC-E5A8-4289-95CF-5501107020F3}" destId="{9517A3C4-3E58-4F19-89FA-B2DD9919C4A4}" srcOrd="0" destOrd="0" presId="urn:microsoft.com/office/officeart/2005/8/layout/hProcess3"/>
    <dgm:cxn modelId="{3B31DFBD-856C-4753-AE61-BD24B8AF3304}" type="presParOf" srcId="{1BA353BC-E5A8-4289-95CF-5501107020F3}" destId="{A586AAC6-5C91-4008-AC03-1B63B30436DF}" srcOrd="1" destOrd="0" presId="urn:microsoft.com/office/officeart/2005/8/layout/hProcess3"/>
    <dgm:cxn modelId="{40584F79-B4B3-496E-8E3D-4880F35E22EE}" type="presParOf" srcId="{A586AAC6-5C91-4008-AC03-1B63B30436DF}" destId="{9232E659-2416-49FB-8711-02C0CEB9C4BC}" srcOrd="0" destOrd="0" presId="urn:microsoft.com/office/officeart/2005/8/layout/hProcess3"/>
    <dgm:cxn modelId="{E13BC3F2-C8BF-4FEE-A7FB-E0F9960923E1}" type="presParOf" srcId="{A586AAC6-5C91-4008-AC03-1B63B30436DF}" destId="{14E54BFE-B0CD-4795-A5D6-CD0485B7291D}" srcOrd="1" destOrd="0" presId="urn:microsoft.com/office/officeart/2005/8/layout/hProcess3"/>
    <dgm:cxn modelId="{D314F60A-4E84-4D98-B7F9-0AB607370071}" type="presParOf" srcId="{14E54BFE-B0CD-4795-A5D6-CD0485B7291D}" destId="{C4315C1E-994D-4C22-92A8-0B38FB4CE3F4}" srcOrd="0" destOrd="0" presId="urn:microsoft.com/office/officeart/2005/8/layout/hProcess3"/>
    <dgm:cxn modelId="{00C218A9-3249-48E7-9B19-4F833BBB9B95}" type="presParOf" srcId="{14E54BFE-B0CD-4795-A5D6-CD0485B7291D}" destId="{8A3002A8-8C50-4B91-AB53-3A0AD64E0CC9}" srcOrd="1" destOrd="0" presId="urn:microsoft.com/office/officeart/2005/8/layout/hProcess3"/>
    <dgm:cxn modelId="{C2922F61-6D9C-4E63-A0EC-ED98BFC18EF1}" type="presParOf" srcId="{14E54BFE-B0CD-4795-A5D6-CD0485B7291D}" destId="{63BC8DA2-432C-4F65-A2A5-D6D0C3B72A12}" srcOrd="2" destOrd="0" presId="urn:microsoft.com/office/officeart/2005/8/layout/hProcess3"/>
    <dgm:cxn modelId="{DAA93A9C-56D9-4158-892F-CB2DD0DC7441}" type="presParOf" srcId="{14E54BFE-B0CD-4795-A5D6-CD0485B7291D}" destId="{6A774D16-3585-48AF-B58A-D805D3B7FBC9}" srcOrd="3" destOrd="0" presId="urn:microsoft.com/office/officeart/2005/8/layout/hProcess3"/>
    <dgm:cxn modelId="{9EE558CC-4500-4DF8-AEAA-0B1F1832E7CF}" type="presParOf" srcId="{A586AAC6-5C91-4008-AC03-1B63B30436DF}" destId="{1C1A2846-3F3F-42F0-B897-AB3AE58D14CF}" srcOrd="2" destOrd="0" presId="urn:microsoft.com/office/officeart/2005/8/layout/hProcess3"/>
    <dgm:cxn modelId="{148CA65F-8FA4-4AE3-A959-DB3FECAE3EA6}" type="presParOf" srcId="{A586AAC6-5C91-4008-AC03-1B63B30436DF}" destId="{C7559AC3-0590-4FDD-829C-DDFBE19E2313}" srcOrd="3" destOrd="0" presId="urn:microsoft.com/office/officeart/2005/8/layout/hProcess3"/>
    <dgm:cxn modelId="{16DED39A-BFFA-48BC-B384-A64BF88863CB}" type="presParOf" srcId="{A586AAC6-5C91-4008-AC03-1B63B30436DF}" destId="{D117D47C-A5CB-4E3B-AD00-657096F3D657}" srcOrd="4" destOrd="0" presId="urn:microsoft.com/office/officeart/2005/8/layout/hProcess3"/>
  </dgm:cxnLst>
  <dgm:bg/>
  <dgm:whole/>
  <dgm:extLst>
    <a:ext uri="http://schemas.microsoft.com/office/drawing/2008/diagram">
      <dsp:dataModelExt xmlns:dsp="http://schemas.microsoft.com/office/drawing/2008/diagram" xmlns="" relId="rId10"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50E73849-A519-41ED-AF63-6AB76712DF68}" type="doc">
      <dgm:prSet loTypeId="urn:microsoft.com/office/officeart/2005/8/layout/hProcess3" loCatId="process" qsTypeId="urn:microsoft.com/office/officeart/2005/8/quickstyle/simple1" qsCatId="simple" csTypeId="urn:microsoft.com/office/officeart/2005/8/colors/accent1_2" csCatId="accent1" phldr="1"/>
      <dgm:spPr/>
    </dgm:pt>
    <dgm:pt modelId="{5156F71D-7373-4E8B-BD71-6E89D5825C2F}">
      <dgm:prSet phldrT="[Texte]"/>
      <dgm:spPr/>
      <dgm:t>
        <a:bodyPr/>
        <a:lstStyle/>
        <a:p>
          <a:r>
            <a:rPr lang="fr-FR"/>
            <a:t>vers </a:t>
          </a:r>
        </a:p>
      </dgm:t>
    </dgm:pt>
    <dgm:pt modelId="{4FFA0DC4-2A69-46C9-BC73-AAD72E5FC515}" type="parTrans" cxnId="{16B8F343-4CEA-4671-A44B-763F823D3E1E}">
      <dgm:prSet/>
      <dgm:spPr/>
      <dgm:t>
        <a:bodyPr/>
        <a:lstStyle/>
        <a:p>
          <a:endParaRPr lang="fr-FR"/>
        </a:p>
      </dgm:t>
    </dgm:pt>
    <dgm:pt modelId="{5BB02742-E603-491F-A635-E71021318B7E}" type="sibTrans" cxnId="{16B8F343-4CEA-4671-A44B-763F823D3E1E}">
      <dgm:prSet/>
      <dgm:spPr/>
      <dgm:t>
        <a:bodyPr/>
        <a:lstStyle/>
        <a:p>
          <a:endParaRPr lang="fr-FR"/>
        </a:p>
      </dgm:t>
    </dgm:pt>
    <dgm:pt modelId="{1BA353BC-E5A8-4289-95CF-5501107020F3}" type="pres">
      <dgm:prSet presAssocID="{50E73849-A519-41ED-AF63-6AB76712DF68}" presName="Name0" presStyleCnt="0">
        <dgm:presLayoutVars>
          <dgm:dir/>
          <dgm:animLvl val="lvl"/>
          <dgm:resizeHandles val="exact"/>
        </dgm:presLayoutVars>
      </dgm:prSet>
      <dgm:spPr/>
    </dgm:pt>
    <dgm:pt modelId="{9517A3C4-3E58-4F19-89FA-B2DD9919C4A4}" type="pres">
      <dgm:prSet presAssocID="{50E73849-A519-41ED-AF63-6AB76712DF68}" presName="dummy" presStyleCnt="0"/>
      <dgm:spPr/>
    </dgm:pt>
    <dgm:pt modelId="{A586AAC6-5C91-4008-AC03-1B63B30436DF}" type="pres">
      <dgm:prSet presAssocID="{50E73849-A519-41ED-AF63-6AB76712DF68}" presName="linH" presStyleCnt="0"/>
      <dgm:spPr/>
    </dgm:pt>
    <dgm:pt modelId="{9232E659-2416-49FB-8711-02C0CEB9C4BC}" type="pres">
      <dgm:prSet presAssocID="{50E73849-A519-41ED-AF63-6AB76712DF68}" presName="padding1" presStyleCnt="0"/>
      <dgm:spPr/>
    </dgm:pt>
    <dgm:pt modelId="{14E54BFE-B0CD-4795-A5D6-CD0485B7291D}" type="pres">
      <dgm:prSet presAssocID="{5156F71D-7373-4E8B-BD71-6E89D5825C2F}" presName="linV" presStyleCnt="0"/>
      <dgm:spPr/>
    </dgm:pt>
    <dgm:pt modelId="{C4315C1E-994D-4C22-92A8-0B38FB4CE3F4}" type="pres">
      <dgm:prSet presAssocID="{5156F71D-7373-4E8B-BD71-6E89D5825C2F}" presName="spVertical1" presStyleCnt="0"/>
      <dgm:spPr/>
    </dgm:pt>
    <dgm:pt modelId="{8A3002A8-8C50-4B91-AB53-3A0AD64E0CC9}" type="pres">
      <dgm:prSet presAssocID="{5156F71D-7373-4E8B-BD71-6E89D5825C2F}" presName="parTx" presStyleLbl="revTx" presStyleIdx="0" presStyleCnt="1">
        <dgm:presLayoutVars>
          <dgm:chMax val="0"/>
          <dgm:chPref val="0"/>
          <dgm:bulletEnabled val="1"/>
        </dgm:presLayoutVars>
      </dgm:prSet>
      <dgm:spPr/>
      <dgm:t>
        <a:bodyPr/>
        <a:lstStyle/>
        <a:p>
          <a:endParaRPr lang="fr-FR"/>
        </a:p>
      </dgm:t>
    </dgm:pt>
    <dgm:pt modelId="{63BC8DA2-432C-4F65-A2A5-D6D0C3B72A12}" type="pres">
      <dgm:prSet presAssocID="{5156F71D-7373-4E8B-BD71-6E89D5825C2F}" presName="spVertical2" presStyleCnt="0"/>
      <dgm:spPr/>
    </dgm:pt>
    <dgm:pt modelId="{6A774D16-3585-48AF-B58A-D805D3B7FBC9}" type="pres">
      <dgm:prSet presAssocID="{5156F71D-7373-4E8B-BD71-6E89D5825C2F}" presName="spVertical3" presStyleCnt="0"/>
      <dgm:spPr/>
    </dgm:pt>
    <dgm:pt modelId="{1C1A2846-3F3F-42F0-B897-AB3AE58D14CF}" type="pres">
      <dgm:prSet presAssocID="{50E73849-A519-41ED-AF63-6AB76712DF68}" presName="padding2" presStyleCnt="0"/>
      <dgm:spPr/>
    </dgm:pt>
    <dgm:pt modelId="{C7559AC3-0590-4FDD-829C-DDFBE19E2313}" type="pres">
      <dgm:prSet presAssocID="{50E73849-A519-41ED-AF63-6AB76712DF68}" presName="negArrow" presStyleCnt="0"/>
      <dgm:spPr/>
    </dgm:pt>
    <dgm:pt modelId="{D117D47C-A5CB-4E3B-AD00-657096F3D657}" type="pres">
      <dgm:prSet presAssocID="{50E73849-A519-41ED-AF63-6AB76712DF68}" presName="backgroundArrow" presStyleLbl="node1" presStyleIdx="0" presStyleCnt="1"/>
      <dgm:spPr/>
    </dgm:pt>
  </dgm:ptLst>
  <dgm:cxnLst>
    <dgm:cxn modelId="{1EF9156C-BEAC-493D-8EAD-B13A82E685CC}" type="presOf" srcId="{50E73849-A519-41ED-AF63-6AB76712DF68}" destId="{1BA353BC-E5A8-4289-95CF-5501107020F3}" srcOrd="0" destOrd="0" presId="urn:microsoft.com/office/officeart/2005/8/layout/hProcess3"/>
    <dgm:cxn modelId="{9AADDE3F-4ECC-4F4A-B1DF-3FF1EAF4EC73}" type="presOf" srcId="{5156F71D-7373-4E8B-BD71-6E89D5825C2F}" destId="{8A3002A8-8C50-4B91-AB53-3A0AD64E0CC9}" srcOrd="0" destOrd="0" presId="urn:microsoft.com/office/officeart/2005/8/layout/hProcess3"/>
    <dgm:cxn modelId="{16B8F343-4CEA-4671-A44B-763F823D3E1E}" srcId="{50E73849-A519-41ED-AF63-6AB76712DF68}" destId="{5156F71D-7373-4E8B-BD71-6E89D5825C2F}" srcOrd="0" destOrd="0" parTransId="{4FFA0DC4-2A69-46C9-BC73-AAD72E5FC515}" sibTransId="{5BB02742-E603-491F-A635-E71021318B7E}"/>
    <dgm:cxn modelId="{18862652-B0BC-4879-B337-F32B82498D61}" type="presParOf" srcId="{1BA353BC-E5A8-4289-95CF-5501107020F3}" destId="{9517A3C4-3E58-4F19-89FA-B2DD9919C4A4}" srcOrd="0" destOrd="0" presId="urn:microsoft.com/office/officeart/2005/8/layout/hProcess3"/>
    <dgm:cxn modelId="{198C2385-CE5B-43C9-A73F-4C904BC43889}" type="presParOf" srcId="{1BA353BC-E5A8-4289-95CF-5501107020F3}" destId="{A586AAC6-5C91-4008-AC03-1B63B30436DF}" srcOrd="1" destOrd="0" presId="urn:microsoft.com/office/officeart/2005/8/layout/hProcess3"/>
    <dgm:cxn modelId="{3E5720DC-36C5-498E-BB41-359BCFFFA211}" type="presParOf" srcId="{A586AAC6-5C91-4008-AC03-1B63B30436DF}" destId="{9232E659-2416-49FB-8711-02C0CEB9C4BC}" srcOrd="0" destOrd="0" presId="urn:microsoft.com/office/officeart/2005/8/layout/hProcess3"/>
    <dgm:cxn modelId="{7287D90D-E4E4-40FC-BEDA-A704895A50B0}" type="presParOf" srcId="{A586AAC6-5C91-4008-AC03-1B63B30436DF}" destId="{14E54BFE-B0CD-4795-A5D6-CD0485B7291D}" srcOrd="1" destOrd="0" presId="urn:microsoft.com/office/officeart/2005/8/layout/hProcess3"/>
    <dgm:cxn modelId="{1D723D34-70A1-486B-8E41-804C0A389AA0}" type="presParOf" srcId="{14E54BFE-B0CD-4795-A5D6-CD0485B7291D}" destId="{C4315C1E-994D-4C22-92A8-0B38FB4CE3F4}" srcOrd="0" destOrd="0" presId="urn:microsoft.com/office/officeart/2005/8/layout/hProcess3"/>
    <dgm:cxn modelId="{40789809-042F-4B77-81A5-8A6CCC60CA1A}" type="presParOf" srcId="{14E54BFE-B0CD-4795-A5D6-CD0485B7291D}" destId="{8A3002A8-8C50-4B91-AB53-3A0AD64E0CC9}" srcOrd="1" destOrd="0" presId="urn:microsoft.com/office/officeart/2005/8/layout/hProcess3"/>
    <dgm:cxn modelId="{6CAF4D36-A52B-40E0-A77B-BC4FB09BF7FD}" type="presParOf" srcId="{14E54BFE-B0CD-4795-A5D6-CD0485B7291D}" destId="{63BC8DA2-432C-4F65-A2A5-D6D0C3B72A12}" srcOrd="2" destOrd="0" presId="urn:microsoft.com/office/officeart/2005/8/layout/hProcess3"/>
    <dgm:cxn modelId="{03F9BB71-5B39-4D0A-8C5C-4DDF3A313EEC}" type="presParOf" srcId="{14E54BFE-B0CD-4795-A5D6-CD0485B7291D}" destId="{6A774D16-3585-48AF-B58A-D805D3B7FBC9}" srcOrd="3" destOrd="0" presId="urn:microsoft.com/office/officeart/2005/8/layout/hProcess3"/>
    <dgm:cxn modelId="{523555B3-9199-4A47-AC8E-40A571C14A30}" type="presParOf" srcId="{A586AAC6-5C91-4008-AC03-1B63B30436DF}" destId="{1C1A2846-3F3F-42F0-B897-AB3AE58D14CF}" srcOrd="2" destOrd="0" presId="urn:microsoft.com/office/officeart/2005/8/layout/hProcess3"/>
    <dgm:cxn modelId="{7CDF729A-987F-4886-A34E-B2E1EE8E7BF3}" type="presParOf" srcId="{A586AAC6-5C91-4008-AC03-1B63B30436DF}" destId="{C7559AC3-0590-4FDD-829C-DDFBE19E2313}" srcOrd="3" destOrd="0" presId="urn:microsoft.com/office/officeart/2005/8/layout/hProcess3"/>
    <dgm:cxn modelId="{5A4554E7-8925-4F46-B622-B1265A71C334}" type="presParOf" srcId="{A586AAC6-5C91-4008-AC03-1B63B30436DF}" destId="{D117D47C-A5CB-4E3B-AD00-657096F3D657}" srcOrd="4" destOrd="0" presId="urn:microsoft.com/office/officeart/2005/8/layout/hProcess3"/>
  </dgm:cxnLst>
  <dgm:bg/>
  <dgm:whole/>
  <dgm:extLst>
    <a:ext uri="http://schemas.microsoft.com/office/drawing/2008/diagram">
      <dsp:dataModelExt xmlns:dsp="http://schemas.microsoft.com/office/drawing/2008/diagram" xmlns="" relId="rId15" minVer="http://schemas.openxmlformats.org/drawingml/2006/diagram"/>
    </a:ext>
  </dgm:extLst>
</dgm:dataModel>
</file>

<file path=xl/diagrams/drawing1.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 modelId="{D117D47C-A5CB-4E3B-AD00-657096F3D657}">
      <dsp:nvSpPr>
        <dsp:cNvPr id="0" name=""/>
        <dsp:cNvSpPr/>
      </dsp:nvSpPr>
      <dsp:spPr>
        <a:xfrm>
          <a:off x="1441" y="0"/>
          <a:ext cx="1474933" cy="276224"/>
        </a:xfrm>
        <a:prstGeom prst="rightArrow">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Tree>
</dsp:drawing>
</file>

<file path=xl/diagrams/drawing2.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 modelId="{D117D47C-A5CB-4E3B-AD00-657096F3D657}">
      <dsp:nvSpPr>
        <dsp:cNvPr id="0" name=""/>
        <dsp:cNvSpPr/>
      </dsp:nvSpPr>
      <dsp:spPr>
        <a:xfrm>
          <a:off x="1441" y="0"/>
          <a:ext cx="1474933" cy="276224"/>
        </a:xfrm>
        <a:prstGeom prst="rightArrow">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Tree>
</dsp:drawing>
</file>

<file path=xl/diagrams/drawing3.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 modelId="{D117D47C-A5CB-4E3B-AD00-657096F3D657}">
      <dsp:nvSpPr>
        <dsp:cNvPr id="0" name=""/>
        <dsp:cNvSpPr/>
      </dsp:nvSpPr>
      <dsp:spPr>
        <a:xfrm>
          <a:off x="1441" y="0"/>
          <a:ext cx="1474933" cy="276224"/>
        </a:xfrm>
        <a:prstGeom prst="rightArrow">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Tree>
</dsp:drawing>
</file>

<file path=xl/diagrams/drawing4.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 modelId="{D117D47C-A5CB-4E3B-AD00-657096F3D657}">
      <dsp:nvSpPr>
        <dsp:cNvPr id="0" name=""/>
        <dsp:cNvSpPr/>
      </dsp:nvSpPr>
      <dsp:spPr>
        <a:xfrm>
          <a:off x="1441" y="0"/>
          <a:ext cx="1474933" cy="276224"/>
        </a:xfrm>
        <a:prstGeom prst="rightArrow">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Tree>
</dsp:drawing>
</file>

<file path=xl/diagrams/drawing5.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 modelId="{D117D47C-A5CB-4E3B-AD00-657096F3D657}">
      <dsp:nvSpPr>
        <dsp:cNvPr id="0" name=""/>
        <dsp:cNvSpPr/>
      </dsp:nvSpPr>
      <dsp:spPr>
        <a:xfrm>
          <a:off x="3597" y="0"/>
          <a:ext cx="1469180" cy="276224"/>
        </a:xfrm>
        <a:prstGeom prst="rightArrow">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8A3002A8-8C50-4B91-AB53-3A0AD64E0CC9}">
      <dsp:nvSpPr>
        <dsp:cNvPr id="0" name=""/>
        <dsp:cNvSpPr/>
      </dsp:nvSpPr>
      <dsp:spPr>
        <a:xfrm>
          <a:off x="121394" y="68994"/>
          <a:ext cx="1282663" cy="13798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50800" rIns="0" bIns="50800" numCol="1" spcCol="1270" anchor="ctr" anchorCtr="0">
          <a:noAutofit/>
        </a:bodyPr>
        <a:lstStyle/>
        <a:p>
          <a:pPr lvl="0" algn="ctr" defTabSz="222250">
            <a:lnSpc>
              <a:spcPct val="90000"/>
            </a:lnSpc>
            <a:spcBef>
              <a:spcPct val="0"/>
            </a:spcBef>
            <a:spcAft>
              <a:spcPct val="35000"/>
            </a:spcAft>
          </a:pPr>
          <a:r>
            <a:rPr lang="fr-FR" sz="500" kern="1200"/>
            <a:t>vers </a:t>
          </a:r>
        </a:p>
      </dsp:txBody>
      <dsp:txXfrm>
        <a:off x="121394" y="68994"/>
        <a:ext cx="1282663" cy="137988"/>
      </dsp:txXfrm>
    </dsp:sp>
  </dsp:spTree>
</dsp:drawing>
</file>

<file path=xl/diagrams/drawing6.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 modelId="{D117D47C-A5CB-4E3B-AD00-657096F3D657}">
      <dsp:nvSpPr>
        <dsp:cNvPr id="0" name=""/>
        <dsp:cNvSpPr/>
      </dsp:nvSpPr>
      <dsp:spPr>
        <a:xfrm>
          <a:off x="3597" y="0"/>
          <a:ext cx="1469180" cy="276224"/>
        </a:xfrm>
        <a:prstGeom prst="rightArrow">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8A3002A8-8C50-4B91-AB53-3A0AD64E0CC9}">
      <dsp:nvSpPr>
        <dsp:cNvPr id="0" name=""/>
        <dsp:cNvSpPr/>
      </dsp:nvSpPr>
      <dsp:spPr>
        <a:xfrm>
          <a:off x="121394" y="68994"/>
          <a:ext cx="1282663" cy="13798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50800" rIns="0" bIns="50800" numCol="1" spcCol="1270" anchor="ctr" anchorCtr="0">
          <a:noAutofit/>
        </a:bodyPr>
        <a:lstStyle/>
        <a:p>
          <a:pPr lvl="0" algn="ctr" defTabSz="222250">
            <a:lnSpc>
              <a:spcPct val="90000"/>
            </a:lnSpc>
            <a:spcBef>
              <a:spcPct val="0"/>
            </a:spcBef>
            <a:spcAft>
              <a:spcPct val="35000"/>
            </a:spcAft>
          </a:pPr>
          <a:r>
            <a:rPr lang="fr-FR" sz="500" kern="1200"/>
            <a:t>vers </a:t>
          </a:r>
        </a:p>
      </dsp:txBody>
      <dsp:txXfrm>
        <a:off x="121394" y="68994"/>
        <a:ext cx="1282663" cy="137988"/>
      </dsp:txXfrm>
    </dsp:sp>
  </dsp:spTree>
</dsp:drawing>
</file>

<file path=xl/diagrams/drawing7.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 modelId="{D117D47C-A5CB-4E3B-AD00-657096F3D657}">
      <dsp:nvSpPr>
        <dsp:cNvPr id="0" name=""/>
        <dsp:cNvSpPr/>
      </dsp:nvSpPr>
      <dsp:spPr>
        <a:xfrm>
          <a:off x="3597" y="0"/>
          <a:ext cx="1469180" cy="276224"/>
        </a:xfrm>
        <a:prstGeom prst="rightArrow">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8A3002A8-8C50-4B91-AB53-3A0AD64E0CC9}">
      <dsp:nvSpPr>
        <dsp:cNvPr id="0" name=""/>
        <dsp:cNvSpPr/>
      </dsp:nvSpPr>
      <dsp:spPr>
        <a:xfrm>
          <a:off x="121394" y="68994"/>
          <a:ext cx="1282663" cy="13798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50800" rIns="0" bIns="50800" numCol="1" spcCol="1270" anchor="ctr" anchorCtr="0">
          <a:noAutofit/>
        </a:bodyPr>
        <a:lstStyle/>
        <a:p>
          <a:pPr lvl="0" algn="ctr" defTabSz="222250">
            <a:lnSpc>
              <a:spcPct val="90000"/>
            </a:lnSpc>
            <a:spcBef>
              <a:spcPct val="0"/>
            </a:spcBef>
            <a:spcAft>
              <a:spcPct val="35000"/>
            </a:spcAft>
          </a:pPr>
          <a:r>
            <a:rPr lang="fr-FR" sz="500" kern="1200"/>
            <a:t>vers </a:t>
          </a:r>
        </a:p>
      </dsp:txBody>
      <dsp:txXfrm>
        <a:off x="121394" y="68994"/>
        <a:ext cx="1282663" cy="137988"/>
      </dsp:txXfrm>
    </dsp:sp>
  </dsp:spTree>
</dsp:drawing>
</file>

<file path=xl/diagrams/layout1.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2.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3.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4.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5.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6.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7.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3" Type="http://schemas.openxmlformats.org/officeDocument/2006/relationships/diagramQuickStyle" Target="../diagrams/quickStyle4.xml"/><Relationship Id="rId2" Type="http://schemas.openxmlformats.org/officeDocument/2006/relationships/diagramLayout" Target="../diagrams/layout4.xml"/><Relationship Id="rId1" Type="http://schemas.openxmlformats.org/officeDocument/2006/relationships/diagramData" Target="../diagrams/data4.xml"/><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8.xml.rels><?xml version="1.0" encoding="UTF-8" standalone="yes"?>
<Relationships xmlns="http://schemas.openxmlformats.org/package/2006/relationships"><Relationship Id="rId8" Type="http://schemas.openxmlformats.org/officeDocument/2006/relationships/diagramQuickStyle" Target="../diagrams/quickStyle6.xml"/><Relationship Id="rId13" Type="http://schemas.openxmlformats.org/officeDocument/2006/relationships/diagramQuickStyle" Target="../diagrams/quickStyle7.xml"/><Relationship Id="rId3" Type="http://schemas.openxmlformats.org/officeDocument/2006/relationships/diagramQuickStyle" Target="../diagrams/quickStyle5.xml"/><Relationship Id="rId7" Type="http://schemas.openxmlformats.org/officeDocument/2006/relationships/diagramLayout" Target="../diagrams/layout6.xml"/><Relationship Id="rId12" Type="http://schemas.openxmlformats.org/officeDocument/2006/relationships/diagramLayout" Target="../diagrams/layout7.xml"/><Relationship Id="rId2" Type="http://schemas.openxmlformats.org/officeDocument/2006/relationships/diagramLayout" Target="../diagrams/layout5.xml"/><Relationship Id="rId1" Type="http://schemas.openxmlformats.org/officeDocument/2006/relationships/diagramData" Target="../diagrams/data5.xml"/><Relationship Id="rId6" Type="http://schemas.openxmlformats.org/officeDocument/2006/relationships/diagramData" Target="../diagrams/data6.xml"/><Relationship Id="rId11" Type="http://schemas.openxmlformats.org/officeDocument/2006/relationships/diagramData" Target="../diagrams/data7.xml"/><Relationship Id="rId5" Type="http://schemas.microsoft.com/office/2007/relationships/diagramDrawing" Target="../diagrams/drawing5.xml"/><Relationship Id="rId15" Type="http://schemas.microsoft.com/office/2007/relationships/diagramDrawing" Target="../diagrams/drawing7.xml"/><Relationship Id="rId10" Type="http://schemas.microsoft.com/office/2007/relationships/diagramDrawing" Target="../diagrams/drawing6.xml"/><Relationship Id="rId4" Type="http://schemas.openxmlformats.org/officeDocument/2006/relationships/diagramColors" Target="../diagrams/colors5.xml"/><Relationship Id="rId9" Type="http://schemas.openxmlformats.org/officeDocument/2006/relationships/diagramColors" Target="../diagrams/colors6.xml"/><Relationship Id="rId14" Type="http://schemas.openxmlformats.org/officeDocument/2006/relationships/diagramColors" Target="../diagrams/colors7.xml"/></Relationships>
</file>

<file path=xl/drawings/drawing1.xml><?xml version="1.0" encoding="utf-8"?>
<xdr:wsDr xmlns:xdr="http://schemas.openxmlformats.org/drawingml/2006/spreadsheetDrawing" xmlns:a="http://schemas.openxmlformats.org/drawingml/2006/main">
  <xdr:twoCellAnchor>
    <xdr:from>
      <xdr:col>3</xdr:col>
      <xdr:colOff>142875</xdr:colOff>
      <xdr:row>23</xdr:row>
      <xdr:rowOff>9525</xdr:rowOff>
    </xdr:from>
    <xdr:to>
      <xdr:col>3</xdr:col>
      <xdr:colOff>333375</xdr:colOff>
      <xdr:row>24</xdr:row>
      <xdr:rowOff>0</xdr:rowOff>
    </xdr:to>
    <xdr:sp macro="" textlink="">
      <xdr:nvSpPr>
        <xdr:cNvPr id="2" name="Sourire 1"/>
        <xdr:cNvSpPr/>
      </xdr:nvSpPr>
      <xdr:spPr>
        <a:xfrm>
          <a:off x="2895600" y="4391025"/>
          <a:ext cx="190500" cy="180975"/>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133350</xdr:colOff>
      <xdr:row>26</xdr:row>
      <xdr:rowOff>0</xdr:rowOff>
    </xdr:from>
    <xdr:to>
      <xdr:col>2</xdr:col>
      <xdr:colOff>323850</xdr:colOff>
      <xdr:row>26</xdr:row>
      <xdr:rowOff>180975</xdr:rowOff>
    </xdr:to>
    <xdr:sp macro="" textlink="">
      <xdr:nvSpPr>
        <xdr:cNvPr id="2" name="Sourire 1"/>
        <xdr:cNvSpPr/>
      </xdr:nvSpPr>
      <xdr:spPr>
        <a:xfrm>
          <a:off x="1657350" y="4953000"/>
          <a:ext cx="190500" cy="180975"/>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5</xdr:col>
      <xdr:colOff>95250</xdr:colOff>
      <xdr:row>24</xdr:row>
      <xdr:rowOff>171450</xdr:rowOff>
    </xdr:from>
    <xdr:to>
      <xdr:col>5</xdr:col>
      <xdr:colOff>285750</xdr:colOff>
      <xdr:row>25</xdr:row>
      <xdr:rowOff>161925</xdr:rowOff>
    </xdr:to>
    <xdr:sp macro="" textlink="">
      <xdr:nvSpPr>
        <xdr:cNvPr id="3" name="Sourire 2"/>
        <xdr:cNvSpPr/>
      </xdr:nvSpPr>
      <xdr:spPr>
        <a:xfrm>
          <a:off x="3905250" y="4743450"/>
          <a:ext cx="190500" cy="180975"/>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133350</xdr:colOff>
      <xdr:row>18</xdr:row>
      <xdr:rowOff>171450</xdr:rowOff>
    </xdr:from>
    <xdr:to>
      <xdr:col>2</xdr:col>
      <xdr:colOff>323850</xdr:colOff>
      <xdr:row>19</xdr:row>
      <xdr:rowOff>161925</xdr:rowOff>
    </xdr:to>
    <xdr:sp macro="" textlink="">
      <xdr:nvSpPr>
        <xdr:cNvPr id="2" name="Sourire 1"/>
        <xdr:cNvSpPr/>
      </xdr:nvSpPr>
      <xdr:spPr>
        <a:xfrm>
          <a:off x="1657350" y="3600450"/>
          <a:ext cx="190500" cy="180975"/>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5</xdr:col>
      <xdr:colOff>76200</xdr:colOff>
      <xdr:row>17</xdr:row>
      <xdr:rowOff>9525</xdr:rowOff>
    </xdr:from>
    <xdr:to>
      <xdr:col>5</xdr:col>
      <xdr:colOff>266700</xdr:colOff>
      <xdr:row>18</xdr:row>
      <xdr:rowOff>0</xdr:rowOff>
    </xdr:to>
    <xdr:sp macro="" textlink="">
      <xdr:nvSpPr>
        <xdr:cNvPr id="3" name="Sourire 2"/>
        <xdr:cNvSpPr/>
      </xdr:nvSpPr>
      <xdr:spPr>
        <a:xfrm>
          <a:off x="3886200" y="3248025"/>
          <a:ext cx="190500" cy="180975"/>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xdr:colOff>
      <xdr:row>1</xdr:row>
      <xdr:rowOff>152399</xdr:rowOff>
    </xdr:from>
    <xdr:to>
      <xdr:col>5</xdr:col>
      <xdr:colOff>723900</xdr:colOff>
      <xdr:row>3</xdr:row>
      <xdr:rowOff>47624</xdr:rowOff>
    </xdr:to>
    <xdr:graphicFrame macro="">
      <xdr:nvGraphicFramePr>
        <xdr:cNvPr id="2" name="Diagramme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9525</xdr:colOff>
      <xdr:row>1</xdr:row>
      <xdr:rowOff>152399</xdr:rowOff>
    </xdr:from>
    <xdr:to>
      <xdr:col>5</xdr:col>
      <xdr:colOff>723900</xdr:colOff>
      <xdr:row>3</xdr:row>
      <xdr:rowOff>47624</xdr:rowOff>
    </xdr:to>
    <xdr:graphicFrame macro="">
      <xdr:nvGraphicFramePr>
        <xdr:cNvPr id="2" name="Diagramme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9525</xdr:colOff>
      <xdr:row>1</xdr:row>
      <xdr:rowOff>152399</xdr:rowOff>
    </xdr:from>
    <xdr:to>
      <xdr:col>5</xdr:col>
      <xdr:colOff>723900</xdr:colOff>
      <xdr:row>3</xdr:row>
      <xdr:rowOff>47624</xdr:rowOff>
    </xdr:to>
    <xdr:graphicFrame macro="">
      <xdr:nvGraphicFramePr>
        <xdr:cNvPr id="2" name="Diagramme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9525</xdr:colOff>
      <xdr:row>1</xdr:row>
      <xdr:rowOff>152399</xdr:rowOff>
    </xdr:from>
    <xdr:to>
      <xdr:col>5</xdr:col>
      <xdr:colOff>723900</xdr:colOff>
      <xdr:row>3</xdr:row>
      <xdr:rowOff>47624</xdr:rowOff>
    </xdr:to>
    <xdr:graphicFrame macro="">
      <xdr:nvGraphicFramePr>
        <xdr:cNvPr id="2" name="Diagramme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9525</xdr:colOff>
      <xdr:row>1</xdr:row>
      <xdr:rowOff>152399</xdr:rowOff>
    </xdr:from>
    <xdr:to>
      <xdr:col>5</xdr:col>
      <xdr:colOff>723900</xdr:colOff>
      <xdr:row>3</xdr:row>
      <xdr:rowOff>47624</xdr:rowOff>
    </xdr:to>
    <xdr:graphicFrame macro="">
      <xdr:nvGraphicFramePr>
        <xdr:cNvPr id="2" name="Diagramme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4</xdr:col>
      <xdr:colOff>9525</xdr:colOff>
      <xdr:row>62</xdr:row>
      <xdr:rowOff>152399</xdr:rowOff>
    </xdr:from>
    <xdr:to>
      <xdr:col>5</xdr:col>
      <xdr:colOff>723900</xdr:colOff>
      <xdr:row>64</xdr:row>
      <xdr:rowOff>47624</xdr:rowOff>
    </xdr:to>
    <xdr:graphicFrame macro="">
      <xdr:nvGraphicFramePr>
        <xdr:cNvPr id="3" name="Diagramme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5</xdr:col>
      <xdr:colOff>9525</xdr:colOff>
      <xdr:row>123</xdr:row>
      <xdr:rowOff>152399</xdr:rowOff>
    </xdr:from>
    <xdr:to>
      <xdr:col>6</xdr:col>
      <xdr:colOff>723900</xdr:colOff>
      <xdr:row>125</xdr:row>
      <xdr:rowOff>47624</xdr:rowOff>
    </xdr:to>
    <xdr:graphicFrame macro="">
      <xdr:nvGraphicFramePr>
        <xdr:cNvPr id="4" name="Diagramme 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Feuil1"/>
  <dimension ref="B1:M35"/>
  <sheetViews>
    <sheetView zoomScaleNormal="100" workbookViewId="0">
      <selection activeCell="B15" sqref="B15"/>
    </sheetView>
  </sheetViews>
  <sheetFormatPr baseColWidth="10" defaultRowHeight="15"/>
  <cols>
    <col min="1" max="1" width="5.7109375" customWidth="1"/>
  </cols>
  <sheetData>
    <row r="1" spans="2:13" ht="15.75" thickBot="1"/>
    <row r="2" spans="2:13" ht="62.25" thickBot="1">
      <c r="D2" s="172" t="s">
        <v>378</v>
      </c>
      <c r="E2" s="173"/>
      <c r="F2" s="173"/>
      <c r="G2" s="173"/>
      <c r="H2" s="173"/>
      <c r="I2" s="173"/>
      <c r="J2" s="173"/>
      <c r="K2" s="173"/>
      <c r="L2" s="173"/>
      <c r="M2" s="174"/>
    </row>
    <row r="4" spans="2:13">
      <c r="B4" s="139" t="s">
        <v>379</v>
      </c>
      <c r="D4" s="138"/>
    </row>
    <row r="6" spans="2:13">
      <c r="B6" s="139" t="s">
        <v>387</v>
      </c>
      <c r="C6" s="139" t="s">
        <v>388</v>
      </c>
      <c r="D6" s="139" t="s">
        <v>389</v>
      </c>
      <c r="E6" s="139" t="s">
        <v>390</v>
      </c>
      <c r="F6" s="139" t="s">
        <v>391</v>
      </c>
      <c r="G6" s="139" t="s">
        <v>392</v>
      </c>
      <c r="H6" s="139" t="s">
        <v>393</v>
      </c>
      <c r="I6" s="139" t="s">
        <v>394</v>
      </c>
      <c r="J6" s="139" t="s">
        <v>395</v>
      </c>
      <c r="K6" s="139" t="s">
        <v>396</v>
      </c>
      <c r="L6" s="139" t="s">
        <v>397</v>
      </c>
      <c r="M6" s="139" t="s">
        <v>398</v>
      </c>
    </row>
    <row r="7" spans="2:13">
      <c r="B7" s="141" t="s">
        <v>446</v>
      </c>
      <c r="C7" s="141"/>
      <c r="D7" s="141"/>
      <c r="E7" s="141"/>
      <c r="F7" s="141"/>
      <c r="G7" s="141"/>
      <c r="H7" s="141"/>
      <c r="I7" s="141"/>
      <c r="J7" s="141"/>
      <c r="K7" s="141"/>
      <c r="L7" s="141"/>
      <c r="M7" s="141"/>
    </row>
    <row r="9" spans="2:13">
      <c r="B9" s="139" t="s">
        <v>380</v>
      </c>
    </row>
    <row r="11" spans="2:13">
      <c r="B11" s="139" t="s">
        <v>381</v>
      </c>
    </row>
    <row r="13" spans="2:13">
      <c r="B13" s="139" t="s">
        <v>382</v>
      </c>
    </row>
    <row r="15" spans="2:13">
      <c r="B15" s="139" t="s">
        <v>383</v>
      </c>
    </row>
    <row r="17" spans="2:2">
      <c r="B17" s="139" t="s">
        <v>384</v>
      </c>
    </row>
    <row r="19" spans="2:2">
      <c r="B19" s="139" t="s">
        <v>385</v>
      </c>
    </row>
    <row r="21" spans="2:2">
      <c r="B21" s="139" t="s">
        <v>386</v>
      </c>
    </row>
    <row r="23" spans="2:2">
      <c r="B23" s="139" t="s">
        <v>403</v>
      </c>
    </row>
    <row r="25" spans="2:2">
      <c r="B25" s="139" t="s">
        <v>447</v>
      </c>
    </row>
    <row r="27" spans="2:2">
      <c r="B27" s="139" t="s">
        <v>406</v>
      </c>
    </row>
    <row r="29" spans="2:2">
      <c r="B29" s="139" t="s">
        <v>449</v>
      </c>
    </row>
    <row r="31" spans="2:2">
      <c r="B31" s="139" t="s">
        <v>450</v>
      </c>
    </row>
    <row r="33" spans="2:2">
      <c r="B33" s="139" t="s">
        <v>451</v>
      </c>
    </row>
    <row r="35" spans="2:2">
      <c r="B35" s="139" t="s">
        <v>405</v>
      </c>
    </row>
  </sheetData>
  <mergeCells count="1">
    <mergeCell ref="D2:M2"/>
  </mergeCells>
  <hyperlinks>
    <hyperlink ref="B4" location="'Plan des Iles '!A1" display="Plan des Iles "/>
    <hyperlink ref="B9" location="'Idee Generale'!A1" display="Idee Generale"/>
    <hyperlink ref="B11" location="'A faire '!A1" display="A faire "/>
    <hyperlink ref="B13" location="Boosts!A1" display="Boost"/>
    <hyperlink ref="B15" location="'rubis  '!A1" display="rubis"/>
    <hyperlink ref="B17" location="Droits!A1" display="Droits"/>
    <hyperlink ref="B19" location="'Iles et Ressources '!A1" display="Iles Ressources"/>
    <hyperlink ref="B21" location="'Chaines de production'!A1" display="Chaines de Production "/>
    <hyperlink ref="B23" location="Production!A1" display="Production"/>
    <hyperlink ref="B25" location="Consommation!A1" display="Consommation"/>
    <hyperlink ref="B27" location="Commerce!A1" display="Commerce"/>
    <hyperlink ref="B29" location="'Exédent-Manque'!A1" display="Excédent / Manque"/>
    <hyperlink ref="B31" location="'Routes Maritimes '!A1" display="Routes maritimes"/>
    <hyperlink ref="B33" location="PVE!A1" display="PVE"/>
    <hyperlink ref="B35" location="'Revenus '!A1" display="Revenus"/>
    <hyperlink ref="B6" location="'Ile 1'!A1" display="Ile 1 "/>
    <hyperlink ref="C6" location="'Ile 2'!A1" display="Ile 2"/>
    <hyperlink ref="D6" location="'Ile 3'!A1" display="Ile 3"/>
    <hyperlink ref="E6" location="'Ile 4'!A1" display="Ile 4"/>
    <hyperlink ref="F6" location="'Ile 5 '!A1" display="Ile 5"/>
    <hyperlink ref="G6" location="'Ile 6'!A1" display="Ile 6"/>
    <hyperlink ref="H6" location="'Ile 7'!A1" display="Ile 7"/>
    <hyperlink ref="I6" location="'Ile 8'!A1" display="Ile 8"/>
    <hyperlink ref="J6" location="'Ile 9'!A1" display="Ile 9"/>
    <hyperlink ref="K6" location="'Ile 10'!A1" display="Ile 10"/>
    <hyperlink ref="L6" location="'Ile 11'!A1" display="Ile 11"/>
    <hyperlink ref="M6" location="'Ile 12'!A1" display="Ile 12"/>
  </hyperlinks>
  <pageMargins left="0.70866141732283472" right="0.70866141732283472" top="0.74803149606299213" bottom="0.74803149606299213" header="0.31496062992125984" footer="0.31496062992125984"/>
  <pageSetup paperSize="9" scale="50" orientation="portrait" horizontalDpi="4294967293" verticalDpi="0" r:id="rId1"/>
</worksheet>
</file>

<file path=xl/worksheets/sheet10.xml><?xml version="1.0" encoding="utf-8"?>
<worksheet xmlns="http://schemas.openxmlformats.org/spreadsheetml/2006/main" xmlns:r="http://schemas.openxmlformats.org/officeDocument/2006/relationships">
  <sheetPr codeName="Feuil10"/>
  <dimension ref="A1:M120"/>
  <sheetViews>
    <sheetView workbookViewId="0">
      <selection sqref="A1:XFD1048576"/>
    </sheetView>
  </sheetViews>
  <sheetFormatPr baseColWidth="10" defaultRowHeight="15"/>
  <cols>
    <col min="1" max="1" width="5.7109375" customWidth="1"/>
    <col min="2" max="2" width="25" bestFit="1" customWidth="1"/>
    <col min="6" max="6" width="13.140625" bestFit="1" customWidth="1"/>
  </cols>
  <sheetData>
    <row r="1" spans="1:13" ht="15.75" thickBot="1">
      <c r="A1" s="139" t="s">
        <v>378</v>
      </c>
    </row>
    <row r="2" spans="1:13" ht="62.25" thickBot="1">
      <c r="C2" s="175" t="s">
        <v>252</v>
      </c>
      <c r="D2" s="176"/>
      <c r="E2" s="176"/>
      <c r="F2" s="176"/>
      <c r="G2" s="176"/>
      <c r="H2" s="176"/>
      <c r="I2" s="176"/>
      <c r="J2" s="176"/>
      <c r="K2" s="177"/>
    </row>
    <row r="3" spans="1:13" ht="15.75" thickBot="1"/>
    <row r="4" spans="1:13" ht="15.75" thickBot="1">
      <c r="C4" s="1" t="s">
        <v>409</v>
      </c>
      <c r="D4" s="142">
        <v>1</v>
      </c>
      <c r="E4" s="5"/>
      <c r="F4" s="1" t="s">
        <v>399</v>
      </c>
      <c r="G4" s="142" t="s">
        <v>425</v>
      </c>
      <c r="H4" s="5"/>
      <c r="I4" s="1" t="s">
        <v>411</v>
      </c>
      <c r="J4" s="143" t="s">
        <v>413</v>
      </c>
      <c r="L4" s="1" t="s">
        <v>431</v>
      </c>
      <c r="M4" s="143"/>
    </row>
    <row r="5" spans="1:13">
      <c r="J5" s="144"/>
      <c r="M5" s="144"/>
    </row>
    <row r="6" spans="1:13" ht="15.75" thickBot="1">
      <c r="C6" s="1" t="s">
        <v>401</v>
      </c>
      <c r="J6" s="144"/>
      <c r="M6" s="145"/>
    </row>
    <row r="7" spans="1:13" ht="15.75" thickBot="1">
      <c r="C7" s="1"/>
      <c r="J7" s="144"/>
    </row>
    <row r="8" spans="1:13">
      <c r="C8" t="s">
        <v>51</v>
      </c>
      <c r="D8" s="143"/>
      <c r="J8" s="144"/>
    </row>
    <row r="9" spans="1:13" ht="15.75" thickBot="1">
      <c r="C9" t="s">
        <v>105</v>
      </c>
      <c r="D9" s="144">
        <v>2</v>
      </c>
      <c r="J9" s="145"/>
    </row>
    <row r="10" spans="1:13">
      <c r="C10" t="s">
        <v>59</v>
      </c>
      <c r="D10" s="144"/>
    </row>
    <row r="11" spans="1:13">
      <c r="C11" t="s">
        <v>101</v>
      </c>
      <c r="D11" s="144">
        <v>2</v>
      </c>
    </row>
    <row r="12" spans="1:13">
      <c r="C12" t="s">
        <v>428</v>
      </c>
      <c r="D12" s="144">
        <v>4</v>
      </c>
    </row>
    <row r="13" spans="1:13">
      <c r="C13" t="s">
        <v>104</v>
      </c>
      <c r="D13" s="144">
        <v>3</v>
      </c>
    </row>
    <row r="14" spans="1:13">
      <c r="C14" t="s">
        <v>429</v>
      </c>
      <c r="D14" s="144">
        <v>5</v>
      </c>
    </row>
    <row r="15" spans="1:13">
      <c r="C15" t="s">
        <v>102</v>
      </c>
      <c r="D15" s="144">
        <v>2</v>
      </c>
    </row>
    <row r="16" spans="1:13">
      <c r="C16" t="s">
        <v>106</v>
      </c>
      <c r="D16" s="144">
        <v>5</v>
      </c>
    </row>
    <row r="17" spans="3:8" ht="15.75" thickBot="1">
      <c r="C17" t="s">
        <v>430</v>
      </c>
      <c r="D17" s="145">
        <v>4</v>
      </c>
    </row>
    <row r="18" spans="3:8">
      <c r="C18" s="1"/>
    </row>
    <row r="19" spans="3:8">
      <c r="C19" s="5"/>
    </row>
    <row r="20" spans="3:8">
      <c r="C20" s="1" t="s">
        <v>402</v>
      </c>
      <c r="E20" s="4"/>
    </row>
    <row r="21" spans="3:8">
      <c r="C21" s="1"/>
    </row>
    <row r="22" spans="3:8" ht="15.75" thickBot="1">
      <c r="C22" s="1"/>
      <c r="E22" t="s">
        <v>433</v>
      </c>
      <c r="F22" t="s">
        <v>434</v>
      </c>
      <c r="H22" t="s">
        <v>438</v>
      </c>
    </row>
    <row r="23" spans="3:8">
      <c r="C23" s="1"/>
      <c r="D23" t="s">
        <v>4</v>
      </c>
      <c r="E23" s="150"/>
      <c r="F23" s="147"/>
      <c r="H23" s="146" t="str">
        <f>IF(F23="","",E23)</f>
        <v/>
      </c>
    </row>
    <row r="24" spans="3:8">
      <c r="C24" s="1"/>
      <c r="D24" t="s">
        <v>3</v>
      </c>
      <c r="E24" s="151"/>
      <c r="F24" s="148"/>
      <c r="H24" s="64" t="str">
        <f t="shared" ref="H24:H26" si="0">IF(F24="","",E24)</f>
        <v/>
      </c>
    </row>
    <row r="25" spans="3:8">
      <c r="C25" s="1"/>
      <c r="D25" t="s">
        <v>1</v>
      </c>
      <c r="E25" s="151"/>
      <c r="F25" s="148"/>
      <c r="H25" s="64" t="str">
        <f t="shared" si="0"/>
        <v/>
      </c>
    </row>
    <row r="26" spans="3:8" ht="15.75" thickBot="1">
      <c r="C26" s="1"/>
      <c r="D26" t="s">
        <v>2</v>
      </c>
      <c r="E26" s="152"/>
      <c r="F26" s="149"/>
      <c r="H26" s="65" t="str">
        <f t="shared" si="0"/>
        <v/>
      </c>
    </row>
    <row r="27" spans="3:8">
      <c r="C27" s="1"/>
      <c r="E27" s="166"/>
      <c r="F27" s="166"/>
    </row>
    <row r="28" spans="3:8">
      <c r="C28" s="1"/>
      <c r="E28" s="166"/>
      <c r="F28" s="166"/>
    </row>
    <row r="29" spans="3:8">
      <c r="C29" s="1"/>
      <c r="E29" s="4"/>
      <c r="F29" s="4"/>
    </row>
    <row r="30" spans="3:8">
      <c r="C30" s="1" t="s">
        <v>439</v>
      </c>
      <c r="D30" s="8"/>
      <c r="E30" s="4"/>
      <c r="F30" s="4"/>
    </row>
    <row r="31" spans="3:8">
      <c r="C31" s="1"/>
      <c r="D31" s="8"/>
      <c r="E31" s="4"/>
      <c r="F31" s="4"/>
    </row>
    <row r="32" spans="3:8">
      <c r="C32" s="1" t="s">
        <v>440</v>
      </c>
      <c r="D32" s="8"/>
    </row>
    <row r="33" spans="2:8" ht="15.75" thickBot="1">
      <c r="C33" s="1"/>
      <c r="D33" s="8"/>
    </row>
    <row r="34" spans="2:8" ht="15.75" thickBot="1">
      <c r="C34" s="1" t="s">
        <v>405</v>
      </c>
      <c r="D34" s="8"/>
      <c r="F34" s="1" t="s">
        <v>441</v>
      </c>
      <c r="H34" s="165">
        <v>-385</v>
      </c>
    </row>
    <row r="35" spans="2:8" ht="15.75" thickBot="1">
      <c r="C35" s="5"/>
      <c r="D35" s="8"/>
    </row>
    <row r="36" spans="2:8" ht="15.75" thickBot="1">
      <c r="C36" s="1" t="s">
        <v>435</v>
      </c>
      <c r="D36" s="8"/>
      <c r="F36" s="1" t="s">
        <v>442</v>
      </c>
      <c r="H36" s="165">
        <v>51</v>
      </c>
    </row>
    <row r="37" spans="2:8">
      <c r="C37" s="1"/>
      <c r="D37" s="8"/>
    </row>
    <row r="38" spans="2:8">
      <c r="C38" s="1" t="s">
        <v>436</v>
      </c>
      <c r="D38" s="8"/>
    </row>
    <row r="39" spans="2:8">
      <c r="C39" s="1"/>
      <c r="D39" s="8"/>
    </row>
    <row r="40" spans="2:8">
      <c r="C40" s="1" t="s">
        <v>437</v>
      </c>
      <c r="D40" s="8"/>
    </row>
    <row r="41" spans="2:8">
      <c r="C41" s="1"/>
      <c r="D41" s="8"/>
    </row>
    <row r="42" spans="2:8">
      <c r="C42" s="1" t="s">
        <v>438</v>
      </c>
      <c r="D42" s="8"/>
    </row>
    <row r="43" spans="2:8">
      <c r="B43" s="5"/>
      <c r="C43" s="5"/>
    </row>
    <row r="44" spans="2:8">
      <c r="C44" s="1" t="s">
        <v>403</v>
      </c>
      <c r="E44" s="1" t="s">
        <v>404</v>
      </c>
      <c r="G44" s="1" t="s">
        <v>448</v>
      </c>
    </row>
    <row r="45" spans="2:8">
      <c r="C45" s="1"/>
      <c r="E45" s="1"/>
      <c r="G45" s="1"/>
    </row>
    <row r="46" spans="2:8">
      <c r="B46" s="1" t="s">
        <v>121</v>
      </c>
      <c r="C46" s="1"/>
      <c r="E46" s="1"/>
      <c r="G46" s="1"/>
    </row>
    <row r="47" spans="2:8" ht="15.75" thickBot="1"/>
    <row r="48" spans="2:8">
      <c r="B48" t="s">
        <v>50</v>
      </c>
      <c r="C48" s="143"/>
      <c r="E48" s="143"/>
      <c r="G48" s="146"/>
    </row>
    <row r="49" spans="2:7">
      <c r="B49" t="s">
        <v>51</v>
      </c>
      <c r="C49" s="144"/>
      <c r="E49" s="144"/>
      <c r="G49" s="64"/>
    </row>
    <row r="50" spans="2:7">
      <c r="B50" t="s">
        <v>53</v>
      </c>
      <c r="C50" s="144"/>
      <c r="E50" s="144"/>
      <c r="G50" s="64"/>
    </row>
    <row r="51" spans="2:7">
      <c r="B51" t="s">
        <v>122</v>
      </c>
      <c r="C51" s="144"/>
      <c r="E51" s="144"/>
      <c r="G51" s="64"/>
    </row>
    <row r="52" spans="2:7">
      <c r="B52" t="s">
        <v>52</v>
      </c>
      <c r="C52" s="144"/>
      <c r="E52" s="144"/>
      <c r="G52" s="64"/>
    </row>
    <row r="53" spans="2:7">
      <c r="B53" t="s">
        <v>75</v>
      </c>
      <c r="C53" s="144"/>
      <c r="E53" s="144"/>
      <c r="G53" s="64"/>
    </row>
    <row r="54" spans="2:7">
      <c r="B54" t="s">
        <v>123</v>
      </c>
      <c r="C54" s="144"/>
      <c r="E54" s="144"/>
      <c r="G54" s="64"/>
    </row>
    <row r="55" spans="2:7">
      <c r="B55" t="s">
        <v>58</v>
      </c>
      <c r="C55" s="144"/>
      <c r="E55" s="144"/>
      <c r="G55" s="64"/>
    </row>
    <row r="56" spans="2:7" ht="15.75" thickBot="1">
      <c r="B56" t="s">
        <v>124</v>
      </c>
      <c r="C56" s="145"/>
      <c r="E56" s="145"/>
      <c r="G56" s="65"/>
    </row>
    <row r="58" spans="2:7">
      <c r="B58" s="1" t="s">
        <v>125</v>
      </c>
    </row>
    <row r="59" spans="2:7" ht="15.75" thickBot="1"/>
    <row r="60" spans="2:7">
      <c r="B60" t="s">
        <v>126</v>
      </c>
      <c r="C60" s="143"/>
      <c r="E60" s="143"/>
      <c r="G60" s="146"/>
    </row>
    <row r="61" spans="2:7">
      <c r="B61" t="s">
        <v>127</v>
      </c>
      <c r="C61" s="144"/>
      <c r="E61" s="144"/>
      <c r="G61" s="64"/>
    </row>
    <row r="62" spans="2:7">
      <c r="B62" t="s">
        <v>128</v>
      </c>
      <c r="C62" s="144"/>
      <c r="E62" s="144"/>
      <c r="G62" s="64"/>
    </row>
    <row r="63" spans="2:7">
      <c r="B63" t="s">
        <v>129</v>
      </c>
      <c r="C63" s="144"/>
      <c r="E63" s="144"/>
      <c r="G63" s="64"/>
    </row>
    <row r="64" spans="2:7">
      <c r="B64" t="s">
        <v>93</v>
      </c>
      <c r="C64" s="144"/>
      <c r="E64" s="144"/>
      <c r="G64" s="64"/>
    </row>
    <row r="65" spans="2:7">
      <c r="B65" t="s">
        <v>130</v>
      </c>
      <c r="C65" s="144"/>
      <c r="E65" s="144"/>
      <c r="G65" s="64"/>
    </row>
    <row r="66" spans="2:7">
      <c r="B66" t="s">
        <v>102</v>
      </c>
      <c r="C66" s="144"/>
      <c r="E66" s="144"/>
      <c r="G66" s="64"/>
    </row>
    <row r="67" spans="2:7">
      <c r="B67" t="s">
        <v>131</v>
      </c>
      <c r="C67" s="144"/>
      <c r="E67" s="144"/>
      <c r="G67" s="64"/>
    </row>
    <row r="68" spans="2:7" ht="15.75" thickBot="1">
      <c r="B68" t="s">
        <v>77</v>
      </c>
      <c r="C68" s="145"/>
      <c r="E68" s="145"/>
      <c r="G68" s="65"/>
    </row>
    <row r="70" spans="2:7">
      <c r="B70" s="1" t="s">
        <v>132</v>
      </c>
    </row>
    <row r="71" spans="2:7" ht="15.75" thickBot="1"/>
    <row r="72" spans="2:7">
      <c r="B72" t="s">
        <v>133</v>
      </c>
      <c r="C72" s="143"/>
      <c r="E72" s="143"/>
      <c r="G72" s="146"/>
    </row>
    <row r="73" spans="2:7">
      <c r="B73" t="s">
        <v>134</v>
      </c>
      <c r="C73" s="144"/>
      <c r="E73" s="144"/>
      <c r="G73" s="64"/>
    </row>
    <row r="74" spans="2:7">
      <c r="B74" t="s">
        <v>135</v>
      </c>
      <c r="C74" s="144"/>
      <c r="E74" s="144"/>
      <c r="G74" s="64"/>
    </row>
    <row r="75" spans="2:7">
      <c r="B75" t="s">
        <v>136</v>
      </c>
      <c r="C75" s="144"/>
      <c r="E75" s="144"/>
      <c r="G75" s="64"/>
    </row>
    <row r="76" spans="2:7">
      <c r="B76" t="s">
        <v>137</v>
      </c>
      <c r="C76" s="144"/>
      <c r="E76" s="144"/>
      <c r="G76" s="64"/>
    </row>
    <row r="77" spans="2:7">
      <c r="B77" t="s">
        <v>138</v>
      </c>
      <c r="C77" s="144"/>
      <c r="E77" s="144"/>
      <c r="G77" s="64"/>
    </row>
    <row r="78" spans="2:7">
      <c r="B78" t="s">
        <v>139</v>
      </c>
      <c r="C78" s="144"/>
      <c r="E78" s="144"/>
      <c r="G78" s="64"/>
    </row>
    <row r="79" spans="2:7" ht="15.75" thickBot="1">
      <c r="B79" t="s">
        <v>140</v>
      </c>
      <c r="C79" s="145"/>
      <c r="E79" s="145"/>
      <c r="G79" s="65"/>
    </row>
    <row r="81" spans="2:7">
      <c r="B81" s="1" t="s">
        <v>141</v>
      </c>
    </row>
    <row r="82" spans="2:7" ht="15.75" thickBot="1"/>
    <row r="83" spans="2:7">
      <c r="B83" t="s">
        <v>142</v>
      </c>
      <c r="C83" s="143"/>
      <c r="E83" s="143"/>
      <c r="G83" s="146"/>
    </row>
    <row r="84" spans="2:7">
      <c r="B84" t="s">
        <v>143</v>
      </c>
      <c r="C84" s="144"/>
      <c r="E84" s="144"/>
      <c r="G84" s="64"/>
    </row>
    <row r="85" spans="2:7">
      <c r="B85" t="s">
        <v>144</v>
      </c>
      <c r="C85" s="144"/>
      <c r="E85" s="144"/>
      <c r="G85" s="64"/>
    </row>
    <row r="86" spans="2:7">
      <c r="B86" t="s">
        <v>145</v>
      </c>
      <c r="C86" s="144"/>
      <c r="E86" s="144"/>
      <c r="G86" s="64"/>
    </row>
    <row r="87" spans="2:7">
      <c r="B87" t="s">
        <v>146</v>
      </c>
      <c r="C87" s="144"/>
      <c r="E87" s="144"/>
      <c r="G87" s="64"/>
    </row>
    <row r="88" spans="2:7">
      <c r="B88" t="s">
        <v>147</v>
      </c>
      <c r="C88" s="144"/>
      <c r="E88" s="144"/>
      <c r="G88" s="64"/>
    </row>
    <row r="89" spans="2:7">
      <c r="B89" t="s">
        <v>148</v>
      </c>
      <c r="C89" s="144"/>
      <c r="E89" s="144"/>
      <c r="G89" s="64"/>
    </row>
    <row r="90" spans="2:7">
      <c r="B90" t="s">
        <v>149</v>
      </c>
      <c r="C90" s="144"/>
      <c r="E90" s="144"/>
      <c r="G90" s="64"/>
    </row>
    <row r="91" spans="2:7">
      <c r="B91" t="s">
        <v>150</v>
      </c>
      <c r="C91" s="144"/>
      <c r="E91" s="144"/>
      <c r="G91" s="64"/>
    </row>
    <row r="92" spans="2:7" ht="15.75" thickBot="1">
      <c r="B92" t="s">
        <v>151</v>
      </c>
      <c r="C92" s="145"/>
      <c r="E92" s="145"/>
      <c r="G92" s="65"/>
    </row>
    <row r="94" spans="2:7">
      <c r="B94" s="1" t="s">
        <v>152</v>
      </c>
    </row>
    <row r="95" spans="2:7" ht="15.75" thickBot="1"/>
    <row r="96" spans="2:7">
      <c r="B96" t="s">
        <v>153</v>
      </c>
      <c r="C96" s="143"/>
      <c r="E96" s="143"/>
      <c r="G96" s="146"/>
    </row>
    <row r="97" spans="2:7">
      <c r="B97" t="s">
        <v>154</v>
      </c>
      <c r="C97" s="144"/>
      <c r="E97" s="144"/>
      <c r="G97" s="64"/>
    </row>
    <row r="98" spans="2:7" ht="15.75" thickBot="1">
      <c r="B98" t="s">
        <v>155</v>
      </c>
      <c r="C98" s="145"/>
      <c r="E98" s="145"/>
      <c r="G98" s="65"/>
    </row>
    <row r="102" spans="2:7">
      <c r="C102" s="1" t="s">
        <v>284</v>
      </c>
      <c r="D102" s="1" t="s">
        <v>443</v>
      </c>
      <c r="E102" s="1" t="s">
        <v>438</v>
      </c>
      <c r="F102" s="1" t="s">
        <v>444</v>
      </c>
      <c r="G102" s="1" t="s">
        <v>445</v>
      </c>
    </row>
    <row r="103" spans="2:7">
      <c r="B103" s="1" t="s">
        <v>406</v>
      </c>
    </row>
    <row r="104" spans="2:7" ht="15.75" thickBot="1"/>
    <row r="105" spans="2:7">
      <c r="B105" t="s">
        <v>432</v>
      </c>
      <c r="C105" s="156"/>
      <c r="D105" s="156"/>
      <c r="E105" s="153"/>
      <c r="F105" s="159"/>
      <c r="G105" s="162"/>
    </row>
    <row r="106" spans="2:7">
      <c r="B106" t="s">
        <v>347</v>
      </c>
      <c r="C106" s="157"/>
      <c r="D106" s="157"/>
      <c r="E106" s="154"/>
      <c r="F106" s="160"/>
      <c r="G106" s="163"/>
    </row>
    <row r="107" spans="2:7" ht="15.75" thickBot="1">
      <c r="B107" t="s">
        <v>97</v>
      </c>
      <c r="C107" s="158"/>
      <c r="D107" s="158"/>
      <c r="E107" s="155"/>
      <c r="F107" s="161"/>
      <c r="G107" s="164"/>
    </row>
    <row r="108" spans="2:7">
      <c r="C108" s="8"/>
      <c r="D108" s="8"/>
      <c r="E108" s="8"/>
      <c r="F108" s="140"/>
    </row>
    <row r="109" spans="2:7">
      <c r="B109" s="1" t="s">
        <v>407</v>
      </c>
      <c r="C109" s="8"/>
      <c r="D109" s="8"/>
      <c r="E109" s="8"/>
      <c r="F109" s="140"/>
    </row>
    <row r="110" spans="2:7">
      <c r="C110" s="8"/>
      <c r="D110" s="8"/>
      <c r="E110" s="8"/>
      <c r="F110" s="140"/>
    </row>
    <row r="111" spans="2:7">
      <c r="C111" s="8"/>
      <c r="D111" s="8"/>
      <c r="E111" s="8"/>
      <c r="F111" s="140"/>
    </row>
    <row r="112" spans="2:7">
      <c r="C112" s="8"/>
      <c r="D112" s="8"/>
      <c r="E112" s="8"/>
      <c r="F112" s="140"/>
    </row>
    <row r="113" spans="2:6">
      <c r="C113" s="8"/>
      <c r="D113" s="8"/>
      <c r="E113" s="8"/>
      <c r="F113" s="140"/>
    </row>
    <row r="114" spans="2:6">
      <c r="C114" s="8"/>
      <c r="D114" s="8"/>
      <c r="E114" s="8"/>
      <c r="F114" s="140"/>
    </row>
    <row r="115" spans="2:6">
      <c r="B115" s="1" t="s">
        <v>408</v>
      </c>
      <c r="C115" s="8"/>
      <c r="D115" s="8"/>
      <c r="E115" s="8"/>
      <c r="F115" s="140"/>
    </row>
    <row r="116" spans="2:6">
      <c r="C116" s="8"/>
      <c r="D116" s="8"/>
      <c r="E116" s="8"/>
      <c r="F116" s="140"/>
    </row>
    <row r="117" spans="2:6">
      <c r="C117" s="8"/>
      <c r="D117" s="8"/>
      <c r="E117" s="8"/>
      <c r="F117" s="140"/>
    </row>
    <row r="118" spans="2:6">
      <c r="C118" s="8"/>
      <c r="D118" s="8"/>
      <c r="E118" s="8"/>
      <c r="F118" s="140"/>
    </row>
    <row r="119" spans="2:6">
      <c r="C119" s="8"/>
      <c r="D119" s="8"/>
      <c r="E119" s="8"/>
      <c r="F119" s="140"/>
    </row>
    <row r="120" spans="2:6">
      <c r="C120" s="8"/>
      <c r="D120" s="8"/>
      <c r="E120" s="8"/>
      <c r="F120" s="140"/>
    </row>
  </sheetData>
  <mergeCells count="1">
    <mergeCell ref="C2:K2"/>
  </mergeCells>
  <dataValidations count="4">
    <dataValidation type="list" allowBlank="1" showInputMessage="1" showErrorMessage="1" sqref="D8:D17">
      <formula1>Nombre</formula1>
    </dataValidation>
    <dataValidation type="list" allowBlank="1" showInputMessage="1" showErrorMessage="1" sqref="J4:J9 M4:M6">
      <formula1>Fertilité</formula1>
    </dataValidation>
    <dataValidation type="list" allowBlank="1" showInputMessage="1" showErrorMessage="1" sqref="G4">
      <formula1>Taille</formula1>
    </dataValidation>
    <dataValidation type="list" allowBlank="1" showInputMessage="1" showErrorMessage="1" sqref="D4">
      <formula1>Slot</formula1>
    </dataValidation>
  </dataValidations>
  <hyperlinks>
    <hyperlink ref="A1" location="SOMMAIRE!A1" display="SOMMAIRE"/>
  </hyperlinks>
  <printOptions horizontalCentered="1" verticalCentered="1"/>
  <pageMargins left="0" right="0" top="0" bottom="0" header="0" footer="0"/>
  <pageSetup paperSize="9" scale="50" orientation="landscape" horizontalDpi="4294967293" verticalDpi="0" r:id="rId1"/>
  <rowBreaks count="1" manualBreakCount="1">
    <brk id="41" max="16383" man="1"/>
  </rowBreaks>
</worksheet>
</file>

<file path=xl/worksheets/sheet11.xml><?xml version="1.0" encoding="utf-8"?>
<worksheet xmlns="http://schemas.openxmlformats.org/spreadsheetml/2006/main" xmlns:r="http://schemas.openxmlformats.org/officeDocument/2006/relationships">
  <sheetPr codeName="Feuil11"/>
  <dimension ref="A1:M120"/>
  <sheetViews>
    <sheetView workbookViewId="0">
      <selection sqref="A1:XFD1048576"/>
    </sheetView>
  </sheetViews>
  <sheetFormatPr baseColWidth="10" defaultRowHeight="15"/>
  <cols>
    <col min="1" max="1" width="5.7109375" customWidth="1"/>
    <col min="2" max="2" width="25" bestFit="1" customWidth="1"/>
    <col min="6" max="6" width="13.140625" bestFit="1" customWidth="1"/>
  </cols>
  <sheetData>
    <row r="1" spans="1:13" ht="15.75" thickBot="1">
      <c r="A1" s="139" t="s">
        <v>378</v>
      </c>
    </row>
    <row r="2" spans="1:13" ht="62.25" thickBot="1">
      <c r="C2" s="175" t="s">
        <v>252</v>
      </c>
      <c r="D2" s="176"/>
      <c r="E2" s="176"/>
      <c r="F2" s="176"/>
      <c r="G2" s="176"/>
      <c r="H2" s="176"/>
      <c r="I2" s="176"/>
      <c r="J2" s="176"/>
      <c r="K2" s="177"/>
    </row>
    <row r="3" spans="1:13" ht="15.75" thickBot="1"/>
    <row r="4" spans="1:13" ht="15.75" thickBot="1">
      <c r="C4" s="1" t="s">
        <v>409</v>
      </c>
      <c r="D4" s="142">
        <v>1</v>
      </c>
      <c r="E4" s="5"/>
      <c r="F4" s="1" t="s">
        <v>399</v>
      </c>
      <c r="G4" s="142" t="s">
        <v>425</v>
      </c>
      <c r="H4" s="5"/>
      <c r="I4" s="1" t="s">
        <v>411</v>
      </c>
      <c r="J4" s="143" t="s">
        <v>413</v>
      </c>
      <c r="L4" s="1" t="s">
        <v>431</v>
      </c>
      <c r="M4" s="143"/>
    </row>
    <row r="5" spans="1:13">
      <c r="J5" s="144"/>
      <c r="M5" s="144"/>
    </row>
    <row r="6" spans="1:13" ht="15.75" thickBot="1">
      <c r="C6" s="1" t="s">
        <v>401</v>
      </c>
      <c r="J6" s="144"/>
      <c r="M6" s="145"/>
    </row>
    <row r="7" spans="1:13" ht="15.75" thickBot="1">
      <c r="C7" s="1"/>
      <c r="J7" s="144"/>
    </row>
    <row r="8" spans="1:13">
      <c r="C8" t="s">
        <v>51</v>
      </c>
      <c r="D8" s="143"/>
      <c r="J8" s="144"/>
    </row>
    <row r="9" spans="1:13" ht="15.75" thickBot="1">
      <c r="C9" t="s">
        <v>105</v>
      </c>
      <c r="D9" s="144">
        <v>2</v>
      </c>
      <c r="J9" s="145"/>
    </row>
    <row r="10" spans="1:13">
      <c r="C10" t="s">
        <v>59</v>
      </c>
      <c r="D10" s="144"/>
    </row>
    <row r="11" spans="1:13">
      <c r="C11" t="s">
        <v>101</v>
      </c>
      <c r="D11" s="144">
        <v>2</v>
      </c>
    </row>
    <row r="12" spans="1:13">
      <c r="C12" t="s">
        <v>428</v>
      </c>
      <c r="D12" s="144">
        <v>4</v>
      </c>
    </row>
    <row r="13" spans="1:13">
      <c r="C13" t="s">
        <v>104</v>
      </c>
      <c r="D13" s="144">
        <v>3</v>
      </c>
    </row>
    <row r="14" spans="1:13">
      <c r="C14" t="s">
        <v>429</v>
      </c>
      <c r="D14" s="144">
        <v>5</v>
      </c>
    </row>
    <row r="15" spans="1:13">
      <c r="C15" t="s">
        <v>102</v>
      </c>
      <c r="D15" s="144">
        <v>2</v>
      </c>
    </row>
    <row r="16" spans="1:13">
      <c r="C16" t="s">
        <v>106</v>
      </c>
      <c r="D16" s="144">
        <v>5</v>
      </c>
    </row>
    <row r="17" spans="3:8" ht="15.75" thickBot="1">
      <c r="C17" t="s">
        <v>430</v>
      </c>
      <c r="D17" s="145">
        <v>4</v>
      </c>
    </row>
    <row r="18" spans="3:8">
      <c r="C18" s="1"/>
    </row>
    <row r="19" spans="3:8">
      <c r="C19" s="5"/>
    </row>
    <row r="20" spans="3:8">
      <c r="C20" s="1" t="s">
        <v>402</v>
      </c>
      <c r="E20" s="4"/>
    </row>
    <row r="21" spans="3:8">
      <c r="C21" s="1"/>
    </row>
    <row r="22" spans="3:8" ht="15.75" thickBot="1">
      <c r="C22" s="1"/>
      <c r="E22" t="s">
        <v>433</v>
      </c>
      <c r="F22" t="s">
        <v>434</v>
      </c>
      <c r="H22" t="s">
        <v>438</v>
      </c>
    </row>
    <row r="23" spans="3:8">
      <c r="C23" s="1"/>
      <c r="D23" t="s">
        <v>4</v>
      </c>
      <c r="E23" s="150"/>
      <c r="F23" s="147"/>
      <c r="H23" s="146" t="str">
        <f>IF(F23="","",E23)</f>
        <v/>
      </c>
    </row>
    <row r="24" spans="3:8">
      <c r="C24" s="1"/>
      <c r="D24" t="s">
        <v>3</v>
      </c>
      <c r="E24" s="151"/>
      <c r="F24" s="148"/>
      <c r="H24" s="64" t="str">
        <f t="shared" ref="H24:H26" si="0">IF(F24="","",E24)</f>
        <v/>
      </c>
    </row>
    <row r="25" spans="3:8">
      <c r="C25" s="1"/>
      <c r="D25" t="s">
        <v>1</v>
      </c>
      <c r="E25" s="151"/>
      <c r="F25" s="148"/>
      <c r="H25" s="64" t="str">
        <f t="shared" si="0"/>
        <v/>
      </c>
    </row>
    <row r="26" spans="3:8" ht="15.75" thickBot="1">
      <c r="C26" s="1"/>
      <c r="D26" t="s">
        <v>2</v>
      </c>
      <c r="E26" s="152"/>
      <c r="F26" s="149"/>
      <c r="H26" s="65" t="str">
        <f t="shared" si="0"/>
        <v/>
      </c>
    </row>
    <row r="27" spans="3:8">
      <c r="C27" s="1"/>
      <c r="E27" s="166"/>
      <c r="F27" s="166"/>
    </row>
    <row r="28" spans="3:8">
      <c r="C28" s="1"/>
      <c r="E28" s="166"/>
      <c r="F28" s="166"/>
    </row>
    <row r="29" spans="3:8">
      <c r="C29" s="1"/>
      <c r="E29" s="4"/>
      <c r="F29" s="4"/>
    </row>
    <row r="30" spans="3:8">
      <c r="C30" s="1" t="s">
        <v>439</v>
      </c>
      <c r="D30" s="8"/>
      <c r="E30" s="4"/>
      <c r="F30" s="4"/>
    </row>
    <row r="31" spans="3:8">
      <c r="C31" s="1"/>
      <c r="D31" s="8"/>
      <c r="E31" s="4"/>
      <c r="F31" s="4"/>
    </row>
    <row r="32" spans="3:8">
      <c r="C32" s="1" t="s">
        <v>440</v>
      </c>
      <c r="D32" s="8"/>
    </row>
    <row r="33" spans="2:8" ht="15.75" thickBot="1">
      <c r="C33" s="1"/>
      <c r="D33" s="8"/>
    </row>
    <row r="34" spans="2:8" ht="15.75" thickBot="1">
      <c r="C34" s="1" t="s">
        <v>405</v>
      </c>
      <c r="D34" s="8"/>
      <c r="F34" s="1" t="s">
        <v>441</v>
      </c>
      <c r="H34" s="165">
        <v>-385</v>
      </c>
    </row>
    <row r="35" spans="2:8" ht="15.75" thickBot="1">
      <c r="C35" s="5"/>
      <c r="D35" s="8"/>
    </row>
    <row r="36" spans="2:8" ht="15.75" thickBot="1">
      <c r="C36" s="1" t="s">
        <v>435</v>
      </c>
      <c r="D36" s="8"/>
      <c r="F36" s="1" t="s">
        <v>442</v>
      </c>
      <c r="H36" s="165">
        <v>51</v>
      </c>
    </row>
    <row r="37" spans="2:8">
      <c r="C37" s="1"/>
      <c r="D37" s="8"/>
    </row>
    <row r="38" spans="2:8">
      <c r="C38" s="1" t="s">
        <v>436</v>
      </c>
      <c r="D38" s="8"/>
    </row>
    <row r="39" spans="2:8">
      <c r="C39" s="1"/>
      <c r="D39" s="8"/>
    </row>
    <row r="40" spans="2:8">
      <c r="C40" s="1" t="s">
        <v>437</v>
      </c>
      <c r="D40" s="8"/>
    </row>
    <row r="41" spans="2:8">
      <c r="C41" s="1"/>
      <c r="D41" s="8"/>
    </row>
    <row r="42" spans="2:8">
      <c r="C42" s="1" t="s">
        <v>438</v>
      </c>
      <c r="D42" s="8"/>
    </row>
    <row r="43" spans="2:8">
      <c r="B43" s="5"/>
      <c r="C43" s="5"/>
    </row>
    <row r="44" spans="2:8">
      <c r="C44" s="1" t="s">
        <v>403</v>
      </c>
      <c r="E44" s="1" t="s">
        <v>404</v>
      </c>
      <c r="G44" s="1" t="s">
        <v>448</v>
      </c>
    </row>
    <row r="45" spans="2:8">
      <c r="C45" s="1"/>
      <c r="E45" s="1"/>
      <c r="G45" s="1"/>
    </row>
    <row r="46" spans="2:8">
      <c r="B46" s="1" t="s">
        <v>121</v>
      </c>
      <c r="C46" s="1"/>
      <c r="E46" s="1"/>
      <c r="G46" s="1"/>
    </row>
    <row r="47" spans="2:8" ht="15.75" thickBot="1"/>
    <row r="48" spans="2:8">
      <c r="B48" t="s">
        <v>50</v>
      </c>
      <c r="C48" s="143"/>
      <c r="E48" s="143"/>
      <c r="G48" s="146"/>
    </row>
    <row r="49" spans="2:7">
      <c r="B49" t="s">
        <v>51</v>
      </c>
      <c r="C49" s="144"/>
      <c r="E49" s="144"/>
      <c r="G49" s="64"/>
    </row>
    <row r="50" spans="2:7">
      <c r="B50" t="s">
        <v>53</v>
      </c>
      <c r="C50" s="144"/>
      <c r="E50" s="144"/>
      <c r="G50" s="64"/>
    </row>
    <row r="51" spans="2:7">
      <c r="B51" t="s">
        <v>122</v>
      </c>
      <c r="C51" s="144"/>
      <c r="E51" s="144"/>
      <c r="G51" s="64"/>
    </row>
    <row r="52" spans="2:7">
      <c r="B52" t="s">
        <v>52</v>
      </c>
      <c r="C52" s="144"/>
      <c r="E52" s="144"/>
      <c r="G52" s="64"/>
    </row>
    <row r="53" spans="2:7">
      <c r="B53" t="s">
        <v>75</v>
      </c>
      <c r="C53" s="144"/>
      <c r="E53" s="144"/>
      <c r="G53" s="64"/>
    </row>
    <row r="54" spans="2:7">
      <c r="B54" t="s">
        <v>123</v>
      </c>
      <c r="C54" s="144"/>
      <c r="E54" s="144"/>
      <c r="G54" s="64"/>
    </row>
    <row r="55" spans="2:7">
      <c r="B55" t="s">
        <v>58</v>
      </c>
      <c r="C55" s="144"/>
      <c r="E55" s="144"/>
      <c r="G55" s="64"/>
    </row>
    <row r="56" spans="2:7" ht="15.75" thickBot="1">
      <c r="B56" t="s">
        <v>124</v>
      </c>
      <c r="C56" s="145"/>
      <c r="E56" s="145"/>
      <c r="G56" s="65"/>
    </row>
    <row r="58" spans="2:7">
      <c r="B58" s="1" t="s">
        <v>125</v>
      </c>
    </row>
    <row r="59" spans="2:7" ht="15.75" thickBot="1"/>
    <row r="60" spans="2:7">
      <c r="B60" t="s">
        <v>126</v>
      </c>
      <c r="C60" s="143"/>
      <c r="E60" s="143"/>
      <c r="G60" s="146"/>
    </row>
    <row r="61" spans="2:7">
      <c r="B61" t="s">
        <v>127</v>
      </c>
      <c r="C61" s="144"/>
      <c r="E61" s="144"/>
      <c r="G61" s="64"/>
    </row>
    <row r="62" spans="2:7">
      <c r="B62" t="s">
        <v>128</v>
      </c>
      <c r="C62" s="144"/>
      <c r="E62" s="144"/>
      <c r="G62" s="64"/>
    </row>
    <row r="63" spans="2:7">
      <c r="B63" t="s">
        <v>129</v>
      </c>
      <c r="C63" s="144"/>
      <c r="E63" s="144"/>
      <c r="G63" s="64"/>
    </row>
    <row r="64" spans="2:7">
      <c r="B64" t="s">
        <v>93</v>
      </c>
      <c r="C64" s="144"/>
      <c r="E64" s="144"/>
      <c r="G64" s="64"/>
    </row>
    <row r="65" spans="2:7">
      <c r="B65" t="s">
        <v>130</v>
      </c>
      <c r="C65" s="144"/>
      <c r="E65" s="144"/>
      <c r="G65" s="64"/>
    </row>
    <row r="66" spans="2:7">
      <c r="B66" t="s">
        <v>102</v>
      </c>
      <c r="C66" s="144"/>
      <c r="E66" s="144"/>
      <c r="G66" s="64"/>
    </row>
    <row r="67" spans="2:7">
      <c r="B67" t="s">
        <v>131</v>
      </c>
      <c r="C67" s="144"/>
      <c r="E67" s="144"/>
      <c r="G67" s="64"/>
    </row>
    <row r="68" spans="2:7" ht="15.75" thickBot="1">
      <c r="B68" t="s">
        <v>77</v>
      </c>
      <c r="C68" s="145"/>
      <c r="E68" s="145"/>
      <c r="G68" s="65"/>
    </row>
    <row r="70" spans="2:7">
      <c r="B70" s="1" t="s">
        <v>132</v>
      </c>
    </row>
    <row r="71" spans="2:7" ht="15.75" thickBot="1"/>
    <row r="72" spans="2:7">
      <c r="B72" t="s">
        <v>133</v>
      </c>
      <c r="C72" s="143"/>
      <c r="E72" s="143"/>
      <c r="G72" s="146"/>
    </row>
    <row r="73" spans="2:7">
      <c r="B73" t="s">
        <v>134</v>
      </c>
      <c r="C73" s="144"/>
      <c r="E73" s="144"/>
      <c r="G73" s="64"/>
    </row>
    <row r="74" spans="2:7">
      <c r="B74" t="s">
        <v>135</v>
      </c>
      <c r="C74" s="144"/>
      <c r="E74" s="144"/>
      <c r="G74" s="64"/>
    </row>
    <row r="75" spans="2:7">
      <c r="B75" t="s">
        <v>136</v>
      </c>
      <c r="C75" s="144"/>
      <c r="E75" s="144"/>
      <c r="G75" s="64"/>
    </row>
    <row r="76" spans="2:7">
      <c r="B76" t="s">
        <v>137</v>
      </c>
      <c r="C76" s="144"/>
      <c r="E76" s="144"/>
      <c r="G76" s="64"/>
    </row>
    <row r="77" spans="2:7">
      <c r="B77" t="s">
        <v>138</v>
      </c>
      <c r="C77" s="144"/>
      <c r="E77" s="144"/>
      <c r="G77" s="64"/>
    </row>
    <row r="78" spans="2:7">
      <c r="B78" t="s">
        <v>139</v>
      </c>
      <c r="C78" s="144"/>
      <c r="E78" s="144"/>
      <c r="G78" s="64"/>
    </row>
    <row r="79" spans="2:7" ht="15.75" thickBot="1">
      <c r="B79" t="s">
        <v>140</v>
      </c>
      <c r="C79" s="145"/>
      <c r="E79" s="145"/>
      <c r="G79" s="65"/>
    </row>
    <row r="81" spans="2:7">
      <c r="B81" s="1" t="s">
        <v>141</v>
      </c>
    </row>
    <row r="82" spans="2:7" ht="15.75" thickBot="1"/>
    <row r="83" spans="2:7">
      <c r="B83" t="s">
        <v>142</v>
      </c>
      <c r="C83" s="143"/>
      <c r="E83" s="143"/>
      <c r="G83" s="146"/>
    </row>
    <row r="84" spans="2:7">
      <c r="B84" t="s">
        <v>143</v>
      </c>
      <c r="C84" s="144"/>
      <c r="E84" s="144"/>
      <c r="G84" s="64"/>
    </row>
    <row r="85" spans="2:7">
      <c r="B85" t="s">
        <v>144</v>
      </c>
      <c r="C85" s="144"/>
      <c r="E85" s="144"/>
      <c r="G85" s="64"/>
    </row>
    <row r="86" spans="2:7">
      <c r="B86" t="s">
        <v>145</v>
      </c>
      <c r="C86" s="144"/>
      <c r="E86" s="144"/>
      <c r="G86" s="64"/>
    </row>
    <row r="87" spans="2:7">
      <c r="B87" t="s">
        <v>146</v>
      </c>
      <c r="C87" s="144"/>
      <c r="E87" s="144"/>
      <c r="G87" s="64"/>
    </row>
    <row r="88" spans="2:7">
      <c r="B88" t="s">
        <v>147</v>
      </c>
      <c r="C88" s="144"/>
      <c r="E88" s="144"/>
      <c r="G88" s="64"/>
    </row>
    <row r="89" spans="2:7">
      <c r="B89" t="s">
        <v>148</v>
      </c>
      <c r="C89" s="144"/>
      <c r="E89" s="144"/>
      <c r="G89" s="64"/>
    </row>
    <row r="90" spans="2:7">
      <c r="B90" t="s">
        <v>149</v>
      </c>
      <c r="C90" s="144"/>
      <c r="E90" s="144"/>
      <c r="G90" s="64"/>
    </row>
    <row r="91" spans="2:7">
      <c r="B91" t="s">
        <v>150</v>
      </c>
      <c r="C91" s="144"/>
      <c r="E91" s="144"/>
      <c r="G91" s="64"/>
    </row>
    <row r="92" spans="2:7" ht="15.75" thickBot="1">
      <c r="B92" t="s">
        <v>151</v>
      </c>
      <c r="C92" s="145"/>
      <c r="E92" s="145"/>
      <c r="G92" s="65"/>
    </row>
    <row r="94" spans="2:7">
      <c r="B94" s="1" t="s">
        <v>152</v>
      </c>
    </row>
    <row r="95" spans="2:7" ht="15.75" thickBot="1"/>
    <row r="96" spans="2:7">
      <c r="B96" t="s">
        <v>153</v>
      </c>
      <c r="C96" s="143"/>
      <c r="E96" s="143"/>
      <c r="G96" s="146"/>
    </row>
    <row r="97" spans="2:7">
      <c r="B97" t="s">
        <v>154</v>
      </c>
      <c r="C97" s="144"/>
      <c r="E97" s="144"/>
      <c r="G97" s="64"/>
    </row>
    <row r="98" spans="2:7" ht="15.75" thickBot="1">
      <c r="B98" t="s">
        <v>155</v>
      </c>
      <c r="C98" s="145"/>
      <c r="E98" s="145"/>
      <c r="G98" s="65"/>
    </row>
    <row r="102" spans="2:7">
      <c r="C102" s="1" t="s">
        <v>284</v>
      </c>
      <c r="D102" s="1" t="s">
        <v>443</v>
      </c>
      <c r="E102" s="1" t="s">
        <v>438</v>
      </c>
      <c r="F102" s="1" t="s">
        <v>444</v>
      </c>
      <c r="G102" s="1" t="s">
        <v>445</v>
      </c>
    </row>
    <row r="103" spans="2:7">
      <c r="B103" s="1" t="s">
        <v>406</v>
      </c>
    </row>
    <row r="104" spans="2:7" ht="15.75" thickBot="1"/>
    <row r="105" spans="2:7">
      <c r="B105" t="s">
        <v>432</v>
      </c>
      <c r="C105" s="156"/>
      <c r="D105" s="156"/>
      <c r="E105" s="153"/>
      <c r="F105" s="159"/>
      <c r="G105" s="162"/>
    </row>
    <row r="106" spans="2:7">
      <c r="B106" t="s">
        <v>347</v>
      </c>
      <c r="C106" s="157"/>
      <c r="D106" s="157"/>
      <c r="E106" s="154"/>
      <c r="F106" s="160"/>
      <c r="G106" s="163"/>
    </row>
    <row r="107" spans="2:7" ht="15.75" thickBot="1">
      <c r="B107" t="s">
        <v>97</v>
      </c>
      <c r="C107" s="158"/>
      <c r="D107" s="158"/>
      <c r="E107" s="155"/>
      <c r="F107" s="161"/>
      <c r="G107" s="164"/>
    </row>
    <row r="108" spans="2:7">
      <c r="C108" s="8"/>
      <c r="D108" s="8"/>
      <c r="E108" s="8"/>
      <c r="F108" s="140"/>
    </row>
    <row r="109" spans="2:7">
      <c r="B109" s="1" t="s">
        <v>407</v>
      </c>
      <c r="C109" s="8"/>
      <c r="D109" s="8"/>
      <c r="E109" s="8"/>
      <c r="F109" s="140"/>
    </row>
    <row r="110" spans="2:7">
      <c r="C110" s="8"/>
      <c r="D110" s="8"/>
      <c r="E110" s="8"/>
      <c r="F110" s="140"/>
    </row>
    <row r="111" spans="2:7">
      <c r="C111" s="8"/>
      <c r="D111" s="8"/>
      <c r="E111" s="8"/>
      <c r="F111" s="140"/>
    </row>
    <row r="112" spans="2:7">
      <c r="C112" s="8"/>
      <c r="D112" s="8"/>
      <c r="E112" s="8"/>
      <c r="F112" s="140"/>
    </row>
    <row r="113" spans="2:6">
      <c r="C113" s="8"/>
      <c r="D113" s="8"/>
      <c r="E113" s="8"/>
      <c r="F113" s="140"/>
    </row>
    <row r="114" spans="2:6">
      <c r="C114" s="8"/>
      <c r="D114" s="8"/>
      <c r="E114" s="8"/>
      <c r="F114" s="140"/>
    </row>
    <row r="115" spans="2:6">
      <c r="B115" s="1" t="s">
        <v>408</v>
      </c>
      <c r="C115" s="8"/>
      <c r="D115" s="8"/>
      <c r="E115" s="8"/>
      <c r="F115" s="140"/>
    </row>
    <row r="116" spans="2:6">
      <c r="C116" s="8"/>
      <c r="D116" s="8"/>
      <c r="E116" s="8"/>
      <c r="F116" s="140"/>
    </row>
    <row r="117" spans="2:6">
      <c r="C117" s="8"/>
      <c r="D117" s="8"/>
      <c r="E117" s="8"/>
      <c r="F117" s="140"/>
    </row>
    <row r="118" spans="2:6">
      <c r="C118" s="8"/>
      <c r="D118" s="8"/>
      <c r="E118" s="8"/>
      <c r="F118" s="140"/>
    </row>
    <row r="119" spans="2:6">
      <c r="C119" s="8"/>
      <c r="D119" s="8"/>
      <c r="E119" s="8"/>
      <c r="F119" s="140"/>
    </row>
    <row r="120" spans="2:6">
      <c r="C120" s="8"/>
      <c r="D120" s="8"/>
      <c r="E120" s="8"/>
      <c r="F120" s="140"/>
    </row>
  </sheetData>
  <mergeCells count="1">
    <mergeCell ref="C2:K2"/>
  </mergeCells>
  <dataValidations count="4">
    <dataValidation type="list" allowBlank="1" showInputMessage="1" showErrorMessage="1" sqref="D8:D17">
      <formula1>Nombre</formula1>
    </dataValidation>
    <dataValidation type="list" allowBlank="1" showInputMessage="1" showErrorMessage="1" sqref="J4:J9 M4:M6">
      <formula1>Fertilité</formula1>
    </dataValidation>
    <dataValidation type="list" allowBlank="1" showInputMessage="1" showErrorMessage="1" sqref="G4">
      <formula1>Taille</formula1>
    </dataValidation>
    <dataValidation type="list" allowBlank="1" showInputMessage="1" showErrorMessage="1" sqref="D4">
      <formula1>Slot</formula1>
    </dataValidation>
  </dataValidations>
  <hyperlinks>
    <hyperlink ref="A1" location="SOMMAIRE!A1" display="SOMMAIRE"/>
  </hyperlinks>
  <printOptions horizontalCentered="1" verticalCentered="1"/>
  <pageMargins left="0" right="0" top="0" bottom="0" header="0" footer="0"/>
  <pageSetup paperSize="9" scale="50" orientation="landscape" horizontalDpi="4294967293" verticalDpi="0" r:id="rId1"/>
  <rowBreaks count="1" manualBreakCount="1">
    <brk id="41" max="16383" man="1"/>
  </rowBreaks>
</worksheet>
</file>

<file path=xl/worksheets/sheet12.xml><?xml version="1.0" encoding="utf-8"?>
<worksheet xmlns="http://schemas.openxmlformats.org/spreadsheetml/2006/main" xmlns:r="http://schemas.openxmlformats.org/officeDocument/2006/relationships">
  <sheetPr codeName="Feuil12"/>
  <dimension ref="A1:M120"/>
  <sheetViews>
    <sheetView workbookViewId="0">
      <selection activeCell="H31" sqref="H30:H31"/>
    </sheetView>
  </sheetViews>
  <sheetFormatPr baseColWidth="10" defaultRowHeight="15"/>
  <cols>
    <col min="1" max="1" width="5.7109375" customWidth="1"/>
    <col min="2" max="2" width="25" bestFit="1" customWidth="1"/>
    <col min="6" max="6" width="13.140625" bestFit="1" customWidth="1"/>
  </cols>
  <sheetData>
    <row r="1" spans="1:13" ht="15.75" thickBot="1">
      <c r="A1" s="139" t="s">
        <v>378</v>
      </c>
    </row>
    <row r="2" spans="1:13" ht="62.25" thickBot="1">
      <c r="C2" s="175" t="s">
        <v>252</v>
      </c>
      <c r="D2" s="176"/>
      <c r="E2" s="176"/>
      <c r="F2" s="176"/>
      <c r="G2" s="176"/>
      <c r="H2" s="176"/>
      <c r="I2" s="176"/>
      <c r="J2" s="176"/>
      <c r="K2" s="177"/>
    </row>
    <row r="3" spans="1:13" ht="15.75" thickBot="1"/>
    <row r="4" spans="1:13" ht="15.75" thickBot="1">
      <c r="C4" s="1" t="s">
        <v>409</v>
      </c>
      <c r="D4" s="142">
        <v>1</v>
      </c>
      <c r="E4" s="5"/>
      <c r="F4" s="1" t="s">
        <v>399</v>
      </c>
      <c r="G4" s="142" t="s">
        <v>425</v>
      </c>
      <c r="H4" s="5"/>
      <c r="I4" s="1" t="s">
        <v>411</v>
      </c>
      <c r="J4" s="143" t="s">
        <v>413</v>
      </c>
      <c r="L4" s="1" t="s">
        <v>431</v>
      </c>
      <c r="M4" s="143"/>
    </row>
    <row r="5" spans="1:13">
      <c r="J5" s="144"/>
      <c r="M5" s="144"/>
    </row>
    <row r="6" spans="1:13" ht="15.75" thickBot="1">
      <c r="C6" s="1" t="s">
        <v>401</v>
      </c>
      <c r="J6" s="144"/>
      <c r="M6" s="145"/>
    </row>
    <row r="7" spans="1:13" ht="15.75" thickBot="1">
      <c r="C7" s="1"/>
      <c r="J7" s="144"/>
    </row>
    <row r="8" spans="1:13">
      <c r="C8" t="s">
        <v>51</v>
      </c>
      <c r="D8" s="143"/>
      <c r="J8" s="144"/>
    </row>
    <row r="9" spans="1:13" ht="15.75" thickBot="1">
      <c r="C9" t="s">
        <v>105</v>
      </c>
      <c r="D9" s="144">
        <v>2</v>
      </c>
      <c r="J9" s="145"/>
    </row>
    <row r="10" spans="1:13">
      <c r="C10" t="s">
        <v>59</v>
      </c>
      <c r="D10" s="144"/>
    </row>
    <row r="11" spans="1:13">
      <c r="C11" t="s">
        <v>101</v>
      </c>
      <c r="D11" s="144">
        <v>2</v>
      </c>
    </row>
    <row r="12" spans="1:13">
      <c r="C12" t="s">
        <v>428</v>
      </c>
      <c r="D12" s="144">
        <v>4</v>
      </c>
    </row>
    <row r="13" spans="1:13">
      <c r="C13" t="s">
        <v>104</v>
      </c>
      <c r="D13" s="144">
        <v>3</v>
      </c>
    </row>
    <row r="14" spans="1:13">
      <c r="C14" t="s">
        <v>429</v>
      </c>
      <c r="D14" s="144">
        <v>5</v>
      </c>
    </row>
    <row r="15" spans="1:13">
      <c r="C15" t="s">
        <v>102</v>
      </c>
      <c r="D15" s="144">
        <v>2</v>
      </c>
    </row>
    <row r="16" spans="1:13">
      <c r="C16" t="s">
        <v>106</v>
      </c>
      <c r="D16" s="144">
        <v>5</v>
      </c>
    </row>
    <row r="17" spans="3:8" ht="15.75" thickBot="1">
      <c r="C17" t="s">
        <v>430</v>
      </c>
      <c r="D17" s="145">
        <v>4</v>
      </c>
    </row>
    <row r="18" spans="3:8">
      <c r="C18" s="1"/>
    </row>
    <row r="19" spans="3:8">
      <c r="C19" s="5"/>
    </row>
    <row r="20" spans="3:8">
      <c r="C20" s="1" t="s">
        <v>402</v>
      </c>
      <c r="E20" s="4"/>
    </row>
    <row r="21" spans="3:8">
      <c r="C21" s="1"/>
    </row>
    <row r="22" spans="3:8" ht="15.75" thickBot="1">
      <c r="C22" s="1"/>
      <c r="E22" t="s">
        <v>433</v>
      </c>
      <c r="F22" t="s">
        <v>434</v>
      </c>
      <c r="H22" t="s">
        <v>438</v>
      </c>
    </row>
    <row r="23" spans="3:8">
      <c r="C23" s="1"/>
      <c r="D23" t="s">
        <v>4</v>
      </c>
      <c r="E23" s="150"/>
      <c r="F23" s="147"/>
      <c r="H23" s="146" t="str">
        <f>IF(F23="","",E23)</f>
        <v/>
      </c>
    </row>
    <row r="24" spans="3:8">
      <c r="C24" s="1"/>
      <c r="D24" t="s">
        <v>3</v>
      </c>
      <c r="E24" s="151"/>
      <c r="F24" s="148"/>
      <c r="H24" s="64" t="str">
        <f t="shared" ref="H24:H26" si="0">IF(F24="","",E24)</f>
        <v/>
      </c>
    </row>
    <row r="25" spans="3:8">
      <c r="C25" s="1"/>
      <c r="D25" t="s">
        <v>1</v>
      </c>
      <c r="E25" s="151"/>
      <c r="F25" s="148"/>
      <c r="H25" s="64" t="str">
        <f t="shared" si="0"/>
        <v/>
      </c>
    </row>
    <row r="26" spans="3:8" ht="15.75" thickBot="1">
      <c r="C26" s="1"/>
      <c r="D26" t="s">
        <v>2</v>
      </c>
      <c r="E26" s="152"/>
      <c r="F26" s="149"/>
      <c r="H26" s="65" t="str">
        <f t="shared" si="0"/>
        <v/>
      </c>
    </row>
    <row r="27" spans="3:8">
      <c r="C27" s="1"/>
      <c r="E27" s="166"/>
      <c r="F27" s="166"/>
    </row>
    <row r="28" spans="3:8">
      <c r="C28" s="1"/>
      <c r="E28" s="166"/>
      <c r="F28" s="166"/>
    </row>
    <row r="29" spans="3:8">
      <c r="C29" s="1"/>
      <c r="E29" s="4"/>
      <c r="F29" s="4"/>
    </row>
    <row r="30" spans="3:8">
      <c r="C30" s="1" t="s">
        <v>439</v>
      </c>
      <c r="D30" s="8"/>
      <c r="E30" s="4"/>
      <c r="F30" s="4"/>
    </row>
    <row r="31" spans="3:8">
      <c r="C31" s="1"/>
      <c r="D31" s="8"/>
      <c r="E31" s="4"/>
      <c r="F31" s="4"/>
    </row>
    <row r="32" spans="3:8">
      <c r="C32" s="1" t="s">
        <v>440</v>
      </c>
      <c r="D32" s="8"/>
    </row>
    <row r="33" spans="2:8" ht="15.75" thickBot="1">
      <c r="C33" s="1"/>
      <c r="D33" s="8"/>
    </row>
    <row r="34" spans="2:8" ht="15.75" thickBot="1">
      <c r="C34" s="1" t="s">
        <v>405</v>
      </c>
      <c r="D34" s="8"/>
      <c r="F34" s="1" t="s">
        <v>441</v>
      </c>
      <c r="H34" s="165">
        <v>-385</v>
      </c>
    </row>
    <row r="35" spans="2:8" ht="15.75" thickBot="1">
      <c r="C35" s="5"/>
      <c r="D35" s="8"/>
    </row>
    <row r="36" spans="2:8" ht="15.75" thickBot="1">
      <c r="C36" s="1" t="s">
        <v>435</v>
      </c>
      <c r="D36" s="8"/>
      <c r="F36" s="1" t="s">
        <v>442</v>
      </c>
      <c r="H36" s="165">
        <v>51</v>
      </c>
    </row>
    <row r="37" spans="2:8">
      <c r="C37" s="1"/>
      <c r="D37" s="8"/>
    </row>
    <row r="38" spans="2:8">
      <c r="C38" s="1" t="s">
        <v>436</v>
      </c>
      <c r="D38" s="8"/>
    </row>
    <row r="39" spans="2:8">
      <c r="C39" s="1"/>
      <c r="D39" s="8"/>
    </row>
    <row r="40" spans="2:8">
      <c r="C40" s="1" t="s">
        <v>437</v>
      </c>
      <c r="D40" s="8"/>
    </row>
    <row r="41" spans="2:8">
      <c r="C41" s="1"/>
      <c r="D41" s="8"/>
    </row>
    <row r="42" spans="2:8">
      <c r="C42" s="1" t="s">
        <v>438</v>
      </c>
      <c r="D42" s="8"/>
    </row>
    <row r="43" spans="2:8">
      <c r="B43" s="5"/>
      <c r="C43" s="5"/>
    </row>
    <row r="44" spans="2:8">
      <c r="C44" s="1" t="s">
        <v>403</v>
      </c>
      <c r="E44" s="1" t="s">
        <v>404</v>
      </c>
      <c r="G44" s="1" t="s">
        <v>448</v>
      </c>
    </row>
    <row r="45" spans="2:8">
      <c r="C45" s="1"/>
      <c r="E45" s="1"/>
      <c r="G45" s="1"/>
    </row>
    <row r="46" spans="2:8">
      <c r="B46" s="1" t="s">
        <v>121</v>
      </c>
      <c r="C46" s="1"/>
      <c r="E46" s="1"/>
      <c r="G46" s="1"/>
    </row>
    <row r="47" spans="2:8" ht="15.75" thickBot="1"/>
    <row r="48" spans="2:8">
      <c r="B48" t="s">
        <v>50</v>
      </c>
      <c r="C48" s="143"/>
      <c r="E48" s="143"/>
      <c r="G48" s="146"/>
    </row>
    <row r="49" spans="2:7">
      <c r="B49" t="s">
        <v>51</v>
      </c>
      <c r="C49" s="144"/>
      <c r="E49" s="144"/>
      <c r="G49" s="64"/>
    </row>
    <row r="50" spans="2:7">
      <c r="B50" t="s">
        <v>53</v>
      </c>
      <c r="C50" s="144"/>
      <c r="E50" s="144"/>
      <c r="G50" s="64"/>
    </row>
    <row r="51" spans="2:7">
      <c r="B51" t="s">
        <v>122</v>
      </c>
      <c r="C51" s="144"/>
      <c r="E51" s="144"/>
      <c r="G51" s="64"/>
    </row>
    <row r="52" spans="2:7">
      <c r="B52" t="s">
        <v>52</v>
      </c>
      <c r="C52" s="144"/>
      <c r="E52" s="144"/>
      <c r="G52" s="64"/>
    </row>
    <row r="53" spans="2:7">
      <c r="B53" t="s">
        <v>75</v>
      </c>
      <c r="C53" s="144"/>
      <c r="E53" s="144"/>
      <c r="G53" s="64"/>
    </row>
    <row r="54" spans="2:7">
      <c r="B54" t="s">
        <v>123</v>
      </c>
      <c r="C54" s="144"/>
      <c r="E54" s="144"/>
      <c r="G54" s="64"/>
    </row>
    <row r="55" spans="2:7">
      <c r="B55" t="s">
        <v>58</v>
      </c>
      <c r="C55" s="144"/>
      <c r="E55" s="144"/>
      <c r="G55" s="64"/>
    </row>
    <row r="56" spans="2:7" ht="15.75" thickBot="1">
      <c r="B56" t="s">
        <v>124</v>
      </c>
      <c r="C56" s="145"/>
      <c r="E56" s="145"/>
      <c r="G56" s="65"/>
    </row>
    <row r="58" spans="2:7">
      <c r="B58" s="1" t="s">
        <v>125</v>
      </c>
    </row>
    <row r="59" spans="2:7" ht="15.75" thickBot="1"/>
    <row r="60" spans="2:7">
      <c r="B60" t="s">
        <v>126</v>
      </c>
      <c r="C60" s="143"/>
      <c r="E60" s="143"/>
      <c r="G60" s="146"/>
    </row>
    <row r="61" spans="2:7">
      <c r="B61" t="s">
        <v>127</v>
      </c>
      <c r="C61" s="144"/>
      <c r="E61" s="144"/>
      <c r="G61" s="64"/>
    </row>
    <row r="62" spans="2:7">
      <c r="B62" t="s">
        <v>128</v>
      </c>
      <c r="C62" s="144"/>
      <c r="E62" s="144"/>
      <c r="G62" s="64"/>
    </row>
    <row r="63" spans="2:7">
      <c r="B63" t="s">
        <v>129</v>
      </c>
      <c r="C63" s="144"/>
      <c r="E63" s="144"/>
      <c r="G63" s="64"/>
    </row>
    <row r="64" spans="2:7">
      <c r="B64" t="s">
        <v>93</v>
      </c>
      <c r="C64" s="144"/>
      <c r="E64" s="144"/>
      <c r="G64" s="64"/>
    </row>
    <row r="65" spans="2:7">
      <c r="B65" t="s">
        <v>130</v>
      </c>
      <c r="C65" s="144"/>
      <c r="E65" s="144"/>
      <c r="G65" s="64"/>
    </row>
    <row r="66" spans="2:7">
      <c r="B66" t="s">
        <v>102</v>
      </c>
      <c r="C66" s="144"/>
      <c r="E66" s="144"/>
      <c r="G66" s="64"/>
    </row>
    <row r="67" spans="2:7">
      <c r="B67" t="s">
        <v>131</v>
      </c>
      <c r="C67" s="144"/>
      <c r="E67" s="144"/>
      <c r="G67" s="64"/>
    </row>
    <row r="68" spans="2:7" ht="15.75" thickBot="1">
      <c r="B68" t="s">
        <v>77</v>
      </c>
      <c r="C68" s="145"/>
      <c r="E68" s="145"/>
      <c r="G68" s="65"/>
    </row>
    <row r="70" spans="2:7">
      <c r="B70" s="1" t="s">
        <v>132</v>
      </c>
    </row>
    <row r="71" spans="2:7" ht="15.75" thickBot="1"/>
    <row r="72" spans="2:7">
      <c r="B72" t="s">
        <v>133</v>
      </c>
      <c r="C72" s="143"/>
      <c r="E72" s="143"/>
      <c r="G72" s="146"/>
    </row>
    <row r="73" spans="2:7">
      <c r="B73" t="s">
        <v>134</v>
      </c>
      <c r="C73" s="144"/>
      <c r="E73" s="144"/>
      <c r="G73" s="64"/>
    </row>
    <row r="74" spans="2:7">
      <c r="B74" t="s">
        <v>135</v>
      </c>
      <c r="C74" s="144"/>
      <c r="E74" s="144"/>
      <c r="G74" s="64"/>
    </row>
    <row r="75" spans="2:7">
      <c r="B75" t="s">
        <v>136</v>
      </c>
      <c r="C75" s="144"/>
      <c r="E75" s="144"/>
      <c r="G75" s="64"/>
    </row>
    <row r="76" spans="2:7">
      <c r="B76" t="s">
        <v>137</v>
      </c>
      <c r="C76" s="144"/>
      <c r="E76" s="144"/>
      <c r="G76" s="64"/>
    </row>
    <row r="77" spans="2:7">
      <c r="B77" t="s">
        <v>138</v>
      </c>
      <c r="C77" s="144"/>
      <c r="E77" s="144"/>
      <c r="G77" s="64"/>
    </row>
    <row r="78" spans="2:7">
      <c r="B78" t="s">
        <v>139</v>
      </c>
      <c r="C78" s="144"/>
      <c r="E78" s="144"/>
      <c r="G78" s="64"/>
    </row>
    <row r="79" spans="2:7" ht="15.75" thickBot="1">
      <c r="B79" t="s">
        <v>140</v>
      </c>
      <c r="C79" s="145"/>
      <c r="E79" s="145"/>
      <c r="G79" s="65"/>
    </row>
    <row r="81" spans="2:7">
      <c r="B81" s="1" t="s">
        <v>141</v>
      </c>
    </row>
    <row r="82" spans="2:7" ht="15.75" thickBot="1"/>
    <row r="83" spans="2:7">
      <c r="B83" t="s">
        <v>142</v>
      </c>
      <c r="C83" s="143"/>
      <c r="E83" s="143"/>
      <c r="G83" s="146"/>
    </row>
    <row r="84" spans="2:7">
      <c r="B84" t="s">
        <v>143</v>
      </c>
      <c r="C84" s="144"/>
      <c r="E84" s="144"/>
      <c r="G84" s="64"/>
    </row>
    <row r="85" spans="2:7">
      <c r="B85" t="s">
        <v>144</v>
      </c>
      <c r="C85" s="144"/>
      <c r="E85" s="144"/>
      <c r="G85" s="64"/>
    </row>
    <row r="86" spans="2:7">
      <c r="B86" t="s">
        <v>145</v>
      </c>
      <c r="C86" s="144"/>
      <c r="E86" s="144"/>
      <c r="G86" s="64"/>
    </row>
    <row r="87" spans="2:7">
      <c r="B87" t="s">
        <v>146</v>
      </c>
      <c r="C87" s="144"/>
      <c r="E87" s="144"/>
      <c r="G87" s="64"/>
    </row>
    <row r="88" spans="2:7">
      <c r="B88" t="s">
        <v>147</v>
      </c>
      <c r="C88" s="144"/>
      <c r="E88" s="144"/>
      <c r="G88" s="64"/>
    </row>
    <row r="89" spans="2:7">
      <c r="B89" t="s">
        <v>148</v>
      </c>
      <c r="C89" s="144"/>
      <c r="E89" s="144"/>
      <c r="G89" s="64"/>
    </row>
    <row r="90" spans="2:7">
      <c r="B90" t="s">
        <v>149</v>
      </c>
      <c r="C90" s="144"/>
      <c r="E90" s="144"/>
      <c r="G90" s="64"/>
    </row>
    <row r="91" spans="2:7">
      <c r="B91" t="s">
        <v>150</v>
      </c>
      <c r="C91" s="144"/>
      <c r="E91" s="144"/>
      <c r="G91" s="64"/>
    </row>
    <row r="92" spans="2:7" ht="15.75" thickBot="1">
      <c r="B92" t="s">
        <v>151</v>
      </c>
      <c r="C92" s="145"/>
      <c r="E92" s="145"/>
      <c r="G92" s="65"/>
    </row>
    <row r="94" spans="2:7">
      <c r="B94" s="1" t="s">
        <v>152</v>
      </c>
    </row>
    <row r="95" spans="2:7" ht="15.75" thickBot="1"/>
    <row r="96" spans="2:7">
      <c r="B96" t="s">
        <v>153</v>
      </c>
      <c r="C96" s="143"/>
      <c r="E96" s="143"/>
      <c r="G96" s="146"/>
    </row>
    <row r="97" spans="2:7">
      <c r="B97" t="s">
        <v>154</v>
      </c>
      <c r="C97" s="144"/>
      <c r="E97" s="144"/>
      <c r="G97" s="64"/>
    </row>
    <row r="98" spans="2:7" ht="15.75" thickBot="1">
      <c r="B98" t="s">
        <v>155</v>
      </c>
      <c r="C98" s="145"/>
      <c r="E98" s="145"/>
      <c r="G98" s="65"/>
    </row>
    <row r="102" spans="2:7">
      <c r="C102" s="1" t="s">
        <v>284</v>
      </c>
      <c r="D102" s="1" t="s">
        <v>443</v>
      </c>
      <c r="E102" s="1" t="s">
        <v>438</v>
      </c>
      <c r="F102" s="1" t="s">
        <v>444</v>
      </c>
      <c r="G102" s="1" t="s">
        <v>445</v>
      </c>
    </row>
    <row r="103" spans="2:7">
      <c r="B103" s="1" t="s">
        <v>406</v>
      </c>
    </row>
    <row r="104" spans="2:7" ht="15.75" thickBot="1"/>
    <row r="105" spans="2:7">
      <c r="B105" t="s">
        <v>432</v>
      </c>
      <c r="C105" s="156"/>
      <c r="D105" s="156"/>
      <c r="E105" s="153"/>
      <c r="F105" s="159"/>
      <c r="G105" s="162"/>
    </row>
    <row r="106" spans="2:7">
      <c r="B106" t="s">
        <v>347</v>
      </c>
      <c r="C106" s="157"/>
      <c r="D106" s="157"/>
      <c r="E106" s="154"/>
      <c r="F106" s="160"/>
      <c r="G106" s="163"/>
    </row>
    <row r="107" spans="2:7" ht="15.75" thickBot="1">
      <c r="B107" t="s">
        <v>97</v>
      </c>
      <c r="C107" s="158"/>
      <c r="D107" s="158"/>
      <c r="E107" s="155"/>
      <c r="F107" s="161"/>
      <c r="G107" s="164"/>
    </row>
    <row r="108" spans="2:7">
      <c r="C108" s="8"/>
      <c r="D108" s="8"/>
      <c r="E108" s="8"/>
      <c r="F108" s="140"/>
    </row>
    <row r="109" spans="2:7">
      <c r="B109" s="1" t="s">
        <v>407</v>
      </c>
      <c r="C109" s="8"/>
      <c r="D109" s="8"/>
      <c r="E109" s="8"/>
      <c r="F109" s="140"/>
    </row>
    <row r="110" spans="2:7">
      <c r="C110" s="8"/>
      <c r="D110" s="8"/>
      <c r="E110" s="8"/>
      <c r="F110" s="140"/>
    </row>
    <row r="111" spans="2:7">
      <c r="C111" s="8"/>
      <c r="D111" s="8"/>
      <c r="E111" s="8"/>
      <c r="F111" s="140"/>
    </row>
    <row r="112" spans="2:7">
      <c r="C112" s="8"/>
      <c r="D112" s="8"/>
      <c r="E112" s="8"/>
      <c r="F112" s="140"/>
    </row>
    <row r="113" spans="2:6">
      <c r="C113" s="8"/>
      <c r="D113" s="8"/>
      <c r="E113" s="8"/>
      <c r="F113" s="140"/>
    </row>
    <row r="114" spans="2:6">
      <c r="C114" s="8"/>
      <c r="D114" s="8"/>
      <c r="E114" s="8"/>
      <c r="F114" s="140"/>
    </row>
    <row r="115" spans="2:6">
      <c r="B115" s="1" t="s">
        <v>408</v>
      </c>
      <c r="C115" s="8"/>
      <c r="D115" s="8"/>
      <c r="E115" s="8"/>
      <c r="F115" s="140"/>
    </row>
    <row r="116" spans="2:6">
      <c r="C116" s="8"/>
      <c r="D116" s="8"/>
      <c r="E116" s="8"/>
      <c r="F116" s="140"/>
    </row>
    <row r="117" spans="2:6">
      <c r="C117" s="8"/>
      <c r="D117" s="8"/>
      <c r="E117" s="8"/>
      <c r="F117" s="140"/>
    </row>
    <row r="118" spans="2:6">
      <c r="C118" s="8"/>
      <c r="D118" s="8"/>
      <c r="E118" s="8"/>
      <c r="F118" s="140"/>
    </row>
    <row r="119" spans="2:6">
      <c r="C119" s="8"/>
      <c r="D119" s="8"/>
      <c r="E119" s="8"/>
      <c r="F119" s="140"/>
    </row>
    <row r="120" spans="2:6">
      <c r="C120" s="8"/>
      <c r="D120" s="8"/>
      <c r="E120" s="8"/>
      <c r="F120" s="140"/>
    </row>
  </sheetData>
  <mergeCells count="1">
    <mergeCell ref="C2:K2"/>
  </mergeCells>
  <dataValidations count="4">
    <dataValidation type="list" allowBlank="1" showInputMessage="1" showErrorMessage="1" sqref="D8:D17">
      <formula1>Nombre</formula1>
    </dataValidation>
    <dataValidation type="list" allowBlank="1" showInputMessage="1" showErrorMessage="1" sqref="J4:J9 M4:M6">
      <formula1>Fertilité</formula1>
    </dataValidation>
    <dataValidation type="list" allowBlank="1" showInputMessage="1" showErrorMessage="1" sqref="G4">
      <formula1>Taille</formula1>
    </dataValidation>
    <dataValidation type="list" allowBlank="1" showInputMessage="1" showErrorMessage="1" sqref="D4">
      <formula1>Slot</formula1>
    </dataValidation>
  </dataValidations>
  <hyperlinks>
    <hyperlink ref="A1" location="SOMMAIRE!A1" display="SOMMAIRE"/>
  </hyperlinks>
  <printOptions horizontalCentered="1" verticalCentered="1"/>
  <pageMargins left="0" right="0" top="0" bottom="0" header="0" footer="0"/>
  <pageSetup paperSize="9" scale="50" orientation="landscape" horizontalDpi="4294967293" verticalDpi="0" r:id="rId1"/>
  <rowBreaks count="1" manualBreakCount="1">
    <brk id="41" max="16383" man="1"/>
  </rowBreaks>
</worksheet>
</file>

<file path=xl/worksheets/sheet13.xml><?xml version="1.0" encoding="utf-8"?>
<worksheet xmlns="http://schemas.openxmlformats.org/spreadsheetml/2006/main" xmlns:r="http://schemas.openxmlformats.org/officeDocument/2006/relationships">
  <sheetPr codeName="Feuil13"/>
  <dimension ref="A1:M120"/>
  <sheetViews>
    <sheetView workbookViewId="0"/>
  </sheetViews>
  <sheetFormatPr baseColWidth="10" defaultRowHeight="15"/>
  <cols>
    <col min="1" max="1" width="5.7109375" customWidth="1"/>
    <col min="2" max="2" width="25" bestFit="1" customWidth="1"/>
    <col min="6" max="6" width="13.140625" bestFit="1" customWidth="1"/>
  </cols>
  <sheetData>
    <row r="1" spans="1:13" ht="15.75" thickBot="1">
      <c r="A1" s="139" t="s">
        <v>378</v>
      </c>
    </row>
    <row r="2" spans="1:13" ht="62.25" thickBot="1">
      <c r="C2" s="175"/>
      <c r="D2" s="176"/>
      <c r="E2" s="176"/>
      <c r="F2" s="176"/>
      <c r="G2" s="176"/>
      <c r="H2" s="176"/>
      <c r="I2" s="176"/>
      <c r="J2" s="176"/>
      <c r="K2" s="177"/>
    </row>
    <row r="3" spans="1:13" ht="15.75" thickBot="1"/>
    <row r="4" spans="1:13" ht="15.75" thickBot="1">
      <c r="C4" s="1" t="s">
        <v>409</v>
      </c>
      <c r="D4" s="142">
        <v>11</v>
      </c>
      <c r="E4" s="5"/>
      <c r="F4" s="1" t="s">
        <v>399</v>
      </c>
      <c r="G4" s="142"/>
      <c r="H4" s="5"/>
      <c r="I4" s="1" t="s">
        <v>411</v>
      </c>
      <c r="J4" s="143"/>
      <c r="L4" s="1" t="s">
        <v>431</v>
      </c>
      <c r="M4" s="143"/>
    </row>
    <row r="5" spans="1:13">
      <c r="J5" s="144"/>
      <c r="M5" s="144"/>
    </row>
    <row r="6" spans="1:13" ht="15.75" thickBot="1">
      <c r="C6" s="1" t="s">
        <v>401</v>
      </c>
      <c r="J6" s="144"/>
      <c r="M6" s="145"/>
    </row>
    <row r="7" spans="1:13" ht="15.75" thickBot="1">
      <c r="C7" s="1"/>
      <c r="J7" s="144"/>
    </row>
    <row r="8" spans="1:13">
      <c r="C8" t="s">
        <v>51</v>
      </c>
      <c r="D8" s="143"/>
      <c r="J8" s="144"/>
    </row>
    <row r="9" spans="1:13" ht="15.75" thickBot="1">
      <c r="C9" t="s">
        <v>105</v>
      </c>
      <c r="D9" s="144"/>
      <c r="J9" s="145"/>
    </row>
    <row r="10" spans="1:13">
      <c r="C10" t="s">
        <v>59</v>
      </c>
      <c r="D10" s="144"/>
    </row>
    <row r="11" spans="1:13">
      <c r="C11" t="s">
        <v>101</v>
      </c>
      <c r="D11" s="144"/>
    </row>
    <row r="12" spans="1:13">
      <c r="C12" t="s">
        <v>428</v>
      </c>
      <c r="D12" s="144"/>
    </row>
    <row r="13" spans="1:13">
      <c r="C13" t="s">
        <v>104</v>
      </c>
      <c r="D13" s="144"/>
    </row>
    <row r="14" spans="1:13">
      <c r="C14" t="s">
        <v>429</v>
      </c>
      <c r="D14" s="144"/>
    </row>
    <row r="15" spans="1:13">
      <c r="C15" t="s">
        <v>102</v>
      </c>
      <c r="D15" s="144"/>
    </row>
    <row r="16" spans="1:13">
      <c r="C16" t="s">
        <v>106</v>
      </c>
      <c r="D16" s="144"/>
    </row>
    <row r="17" spans="3:8" ht="15.75" thickBot="1">
      <c r="C17" t="s">
        <v>430</v>
      </c>
      <c r="D17" s="145"/>
    </row>
    <row r="18" spans="3:8">
      <c r="C18" s="1"/>
    </row>
    <row r="19" spans="3:8">
      <c r="C19" s="5"/>
    </row>
    <row r="20" spans="3:8">
      <c r="C20" s="1" t="s">
        <v>402</v>
      </c>
      <c r="E20" s="4"/>
    </row>
    <row r="21" spans="3:8">
      <c r="C21" s="1"/>
    </row>
    <row r="22" spans="3:8" ht="15.75" thickBot="1">
      <c r="C22" s="1"/>
      <c r="E22" t="s">
        <v>433</v>
      </c>
      <c r="F22" t="s">
        <v>434</v>
      </c>
      <c r="H22" t="s">
        <v>438</v>
      </c>
    </row>
    <row r="23" spans="3:8">
      <c r="C23" s="1"/>
      <c r="D23" t="s">
        <v>4</v>
      </c>
      <c r="E23" s="150"/>
      <c r="F23" s="147"/>
      <c r="H23" s="146" t="str">
        <f>IF(F23="","",E23)</f>
        <v/>
      </c>
    </row>
    <row r="24" spans="3:8">
      <c r="C24" s="1"/>
      <c r="D24" t="s">
        <v>3</v>
      </c>
      <c r="E24" s="151"/>
      <c r="F24" s="148"/>
      <c r="H24" s="64" t="str">
        <f t="shared" ref="H24:H26" si="0">IF(F24="","",E24)</f>
        <v/>
      </c>
    </row>
    <row r="25" spans="3:8">
      <c r="C25" s="1"/>
      <c r="D25" t="s">
        <v>1</v>
      </c>
      <c r="E25" s="151"/>
      <c r="F25" s="148"/>
      <c r="H25" s="64" t="str">
        <f t="shared" si="0"/>
        <v/>
      </c>
    </row>
    <row r="26" spans="3:8" ht="15.75" thickBot="1">
      <c r="C26" s="1"/>
      <c r="D26" t="s">
        <v>2</v>
      </c>
      <c r="E26" s="152"/>
      <c r="F26" s="149"/>
      <c r="H26" s="65" t="str">
        <f t="shared" si="0"/>
        <v/>
      </c>
    </row>
    <row r="27" spans="3:8">
      <c r="C27" s="1"/>
      <c r="E27" s="166"/>
      <c r="F27" s="166"/>
    </row>
    <row r="28" spans="3:8">
      <c r="C28" s="1"/>
      <c r="E28" s="166"/>
      <c r="F28" s="166"/>
    </row>
    <row r="29" spans="3:8">
      <c r="C29" s="1"/>
      <c r="E29" s="4"/>
      <c r="F29" s="4"/>
    </row>
    <row r="30" spans="3:8">
      <c r="C30" s="1" t="s">
        <v>439</v>
      </c>
      <c r="D30" s="8"/>
      <c r="E30" s="4"/>
      <c r="F30" s="4"/>
    </row>
    <row r="31" spans="3:8">
      <c r="C31" s="1"/>
      <c r="D31" s="8"/>
      <c r="E31" s="4"/>
      <c r="F31" s="4"/>
    </row>
    <row r="32" spans="3:8">
      <c r="C32" s="1" t="s">
        <v>440</v>
      </c>
      <c r="D32" s="8"/>
    </row>
    <row r="33" spans="2:8" ht="15.75" thickBot="1">
      <c r="C33" s="1"/>
      <c r="D33" s="8"/>
    </row>
    <row r="34" spans="2:8" ht="15.75" thickBot="1">
      <c r="C34" s="1" t="s">
        <v>405</v>
      </c>
      <c r="D34" s="8"/>
      <c r="F34" s="1" t="s">
        <v>441</v>
      </c>
      <c r="H34" s="165"/>
    </row>
    <row r="35" spans="2:8" ht="15.75" thickBot="1">
      <c r="C35" s="5"/>
      <c r="D35" s="8"/>
    </row>
    <row r="36" spans="2:8" ht="15.75" thickBot="1">
      <c r="C36" s="1" t="s">
        <v>435</v>
      </c>
      <c r="D36" s="8"/>
      <c r="F36" s="1" t="s">
        <v>442</v>
      </c>
      <c r="H36" s="165"/>
    </row>
    <row r="37" spans="2:8">
      <c r="C37" s="1"/>
      <c r="D37" s="8"/>
    </row>
    <row r="38" spans="2:8">
      <c r="C38" s="1" t="s">
        <v>436</v>
      </c>
      <c r="D38" s="8"/>
    </row>
    <row r="39" spans="2:8">
      <c r="C39" s="1"/>
      <c r="D39" s="8"/>
    </row>
    <row r="40" spans="2:8">
      <c r="C40" s="1" t="s">
        <v>437</v>
      </c>
      <c r="D40" s="8"/>
    </row>
    <row r="41" spans="2:8">
      <c r="C41" s="1"/>
      <c r="D41" s="8"/>
    </row>
    <row r="42" spans="2:8">
      <c r="C42" s="1" t="s">
        <v>438</v>
      </c>
      <c r="D42" s="8"/>
    </row>
    <row r="43" spans="2:8">
      <c r="B43" s="5"/>
      <c r="C43" s="5"/>
    </row>
    <row r="44" spans="2:8">
      <c r="C44" s="1" t="s">
        <v>403</v>
      </c>
      <c r="E44" s="1" t="s">
        <v>404</v>
      </c>
      <c r="G44" s="1" t="s">
        <v>448</v>
      </c>
    </row>
    <row r="45" spans="2:8">
      <c r="C45" s="1"/>
      <c r="E45" s="1"/>
      <c r="G45" s="1"/>
    </row>
    <row r="46" spans="2:8">
      <c r="B46" s="1" t="s">
        <v>121</v>
      </c>
      <c r="C46" s="1"/>
      <c r="E46" s="1"/>
      <c r="G46" s="1"/>
    </row>
    <row r="47" spans="2:8" ht="15.75" thickBot="1"/>
    <row r="48" spans="2:8">
      <c r="B48" t="s">
        <v>50</v>
      </c>
      <c r="C48" s="143"/>
      <c r="E48" s="143"/>
      <c r="G48" s="146"/>
    </row>
    <row r="49" spans="2:7">
      <c r="B49" t="s">
        <v>51</v>
      </c>
      <c r="C49" s="144"/>
      <c r="E49" s="144"/>
      <c r="G49" s="64"/>
    </row>
    <row r="50" spans="2:7">
      <c r="B50" t="s">
        <v>53</v>
      </c>
      <c r="C50" s="144"/>
      <c r="E50" s="144"/>
      <c r="G50" s="64"/>
    </row>
    <row r="51" spans="2:7">
      <c r="B51" t="s">
        <v>122</v>
      </c>
      <c r="C51" s="144"/>
      <c r="E51" s="144"/>
      <c r="G51" s="64"/>
    </row>
    <row r="52" spans="2:7">
      <c r="B52" t="s">
        <v>52</v>
      </c>
      <c r="C52" s="144"/>
      <c r="E52" s="144"/>
      <c r="G52" s="64"/>
    </row>
    <row r="53" spans="2:7">
      <c r="B53" t="s">
        <v>75</v>
      </c>
      <c r="C53" s="144"/>
      <c r="E53" s="144"/>
      <c r="G53" s="64"/>
    </row>
    <row r="54" spans="2:7">
      <c r="B54" t="s">
        <v>123</v>
      </c>
      <c r="C54" s="144"/>
      <c r="E54" s="144"/>
      <c r="G54" s="64"/>
    </row>
    <row r="55" spans="2:7">
      <c r="B55" t="s">
        <v>58</v>
      </c>
      <c r="C55" s="144"/>
      <c r="E55" s="144"/>
      <c r="G55" s="64"/>
    </row>
    <row r="56" spans="2:7" ht="15.75" thickBot="1">
      <c r="B56" t="s">
        <v>124</v>
      </c>
      <c r="C56" s="145"/>
      <c r="E56" s="145"/>
      <c r="G56" s="65"/>
    </row>
    <row r="58" spans="2:7">
      <c r="B58" s="1" t="s">
        <v>125</v>
      </c>
    </row>
    <row r="59" spans="2:7" ht="15.75" thickBot="1"/>
    <row r="60" spans="2:7">
      <c r="B60" t="s">
        <v>126</v>
      </c>
      <c r="C60" s="143"/>
      <c r="E60" s="143"/>
      <c r="G60" s="146"/>
    </row>
    <row r="61" spans="2:7">
      <c r="B61" t="s">
        <v>127</v>
      </c>
      <c r="C61" s="144"/>
      <c r="E61" s="144"/>
      <c r="G61" s="64"/>
    </row>
    <row r="62" spans="2:7">
      <c r="B62" t="s">
        <v>128</v>
      </c>
      <c r="C62" s="144"/>
      <c r="E62" s="144"/>
      <c r="G62" s="64"/>
    </row>
    <row r="63" spans="2:7">
      <c r="B63" t="s">
        <v>129</v>
      </c>
      <c r="C63" s="144"/>
      <c r="E63" s="144"/>
      <c r="G63" s="64"/>
    </row>
    <row r="64" spans="2:7">
      <c r="B64" t="s">
        <v>93</v>
      </c>
      <c r="C64" s="144"/>
      <c r="E64" s="144"/>
      <c r="G64" s="64"/>
    </row>
    <row r="65" spans="2:7">
      <c r="B65" t="s">
        <v>130</v>
      </c>
      <c r="C65" s="144"/>
      <c r="E65" s="144"/>
      <c r="G65" s="64"/>
    </row>
    <row r="66" spans="2:7">
      <c r="B66" t="s">
        <v>102</v>
      </c>
      <c r="C66" s="144"/>
      <c r="E66" s="144"/>
      <c r="G66" s="64"/>
    </row>
    <row r="67" spans="2:7">
      <c r="B67" t="s">
        <v>131</v>
      </c>
      <c r="C67" s="144"/>
      <c r="E67" s="144"/>
      <c r="G67" s="64"/>
    </row>
    <row r="68" spans="2:7" ht="15.75" thickBot="1">
      <c r="B68" t="s">
        <v>77</v>
      </c>
      <c r="C68" s="145"/>
      <c r="E68" s="145"/>
      <c r="G68" s="65"/>
    </row>
    <row r="70" spans="2:7">
      <c r="B70" s="1" t="s">
        <v>132</v>
      </c>
    </row>
    <row r="71" spans="2:7" ht="15.75" thickBot="1"/>
    <row r="72" spans="2:7">
      <c r="B72" t="s">
        <v>133</v>
      </c>
      <c r="C72" s="143"/>
      <c r="E72" s="143"/>
      <c r="G72" s="146"/>
    </row>
    <row r="73" spans="2:7">
      <c r="B73" t="s">
        <v>134</v>
      </c>
      <c r="C73" s="144"/>
      <c r="E73" s="144"/>
      <c r="G73" s="64"/>
    </row>
    <row r="74" spans="2:7">
      <c r="B74" t="s">
        <v>135</v>
      </c>
      <c r="C74" s="144"/>
      <c r="E74" s="144"/>
      <c r="G74" s="64"/>
    </row>
    <row r="75" spans="2:7">
      <c r="B75" t="s">
        <v>136</v>
      </c>
      <c r="C75" s="144"/>
      <c r="E75" s="144"/>
      <c r="G75" s="64"/>
    </row>
    <row r="76" spans="2:7">
      <c r="B76" t="s">
        <v>137</v>
      </c>
      <c r="C76" s="144"/>
      <c r="E76" s="144"/>
      <c r="G76" s="64"/>
    </row>
    <row r="77" spans="2:7">
      <c r="B77" t="s">
        <v>138</v>
      </c>
      <c r="C77" s="144"/>
      <c r="E77" s="144"/>
      <c r="G77" s="64"/>
    </row>
    <row r="78" spans="2:7">
      <c r="B78" t="s">
        <v>139</v>
      </c>
      <c r="C78" s="144"/>
      <c r="E78" s="144"/>
      <c r="G78" s="64"/>
    </row>
    <row r="79" spans="2:7" ht="15.75" thickBot="1">
      <c r="B79" t="s">
        <v>140</v>
      </c>
      <c r="C79" s="145"/>
      <c r="E79" s="145"/>
      <c r="G79" s="65"/>
    </row>
    <row r="81" spans="2:7">
      <c r="B81" s="1" t="s">
        <v>141</v>
      </c>
    </row>
    <row r="82" spans="2:7" ht="15.75" thickBot="1"/>
    <row r="83" spans="2:7">
      <c r="B83" t="s">
        <v>142</v>
      </c>
      <c r="C83" s="143"/>
      <c r="E83" s="143"/>
      <c r="G83" s="146"/>
    </row>
    <row r="84" spans="2:7">
      <c r="B84" t="s">
        <v>143</v>
      </c>
      <c r="C84" s="144"/>
      <c r="E84" s="144"/>
      <c r="G84" s="64"/>
    </row>
    <row r="85" spans="2:7">
      <c r="B85" t="s">
        <v>144</v>
      </c>
      <c r="C85" s="144"/>
      <c r="E85" s="144"/>
      <c r="G85" s="64"/>
    </row>
    <row r="86" spans="2:7">
      <c r="B86" t="s">
        <v>145</v>
      </c>
      <c r="C86" s="144"/>
      <c r="E86" s="144"/>
      <c r="G86" s="64"/>
    </row>
    <row r="87" spans="2:7">
      <c r="B87" t="s">
        <v>146</v>
      </c>
      <c r="C87" s="144"/>
      <c r="E87" s="144"/>
      <c r="G87" s="64"/>
    </row>
    <row r="88" spans="2:7">
      <c r="B88" t="s">
        <v>147</v>
      </c>
      <c r="C88" s="144"/>
      <c r="E88" s="144"/>
      <c r="G88" s="64"/>
    </row>
    <row r="89" spans="2:7">
      <c r="B89" t="s">
        <v>148</v>
      </c>
      <c r="C89" s="144"/>
      <c r="E89" s="144"/>
      <c r="G89" s="64"/>
    </row>
    <row r="90" spans="2:7">
      <c r="B90" t="s">
        <v>149</v>
      </c>
      <c r="C90" s="144"/>
      <c r="E90" s="144"/>
      <c r="G90" s="64"/>
    </row>
    <row r="91" spans="2:7">
      <c r="B91" t="s">
        <v>150</v>
      </c>
      <c r="C91" s="144"/>
      <c r="E91" s="144"/>
      <c r="G91" s="64"/>
    </row>
    <row r="92" spans="2:7" ht="15.75" thickBot="1">
      <c r="B92" t="s">
        <v>151</v>
      </c>
      <c r="C92" s="145"/>
      <c r="E92" s="145"/>
      <c r="G92" s="65"/>
    </row>
    <row r="94" spans="2:7">
      <c r="B94" s="1" t="s">
        <v>152</v>
      </c>
    </row>
    <row r="95" spans="2:7" ht="15.75" thickBot="1"/>
    <row r="96" spans="2:7">
      <c r="B96" t="s">
        <v>153</v>
      </c>
      <c r="C96" s="143"/>
      <c r="E96" s="143"/>
      <c r="G96" s="146"/>
    </row>
    <row r="97" spans="2:7">
      <c r="B97" t="s">
        <v>154</v>
      </c>
      <c r="C97" s="144"/>
      <c r="E97" s="144"/>
      <c r="G97" s="64"/>
    </row>
    <row r="98" spans="2:7" ht="15.75" thickBot="1">
      <c r="B98" t="s">
        <v>155</v>
      </c>
      <c r="C98" s="145"/>
      <c r="E98" s="145"/>
      <c r="G98" s="65"/>
    </row>
    <row r="102" spans="2:7">
      <c r="C102" s="1" t="s">
        <v>284</v>
      </c>
      <c r="D102" s="1" t="s">
        <v>443</v>
      </c>
      <c r="E102" s="1" t="s">
        <v>438</v>
      </c>
      <c r="F102" s="1" t="s">
        <v>444</v>
      </c>
      <c r="G102" s="1" t="s">
        <v>445</v>
      </c>
    </row>
    <row r="103" spans="2:7">
      <c r="B103" s="1" t="s">
        <v>406</v>
      </c>
    </row>
    <row r="104" spans="2:7" ht="15.75" thickBot="1"/>
    <row r="105" spans="2:7">
      <c r="B105" t="s">
        <v>432</v>
      </c>
      <c r="C105" s="156"/>
      <c r="D105" s="156"/>
      <c r="E105" s="153"/>
      <c r="F105" s="159"/>
      <c r="G105" s="162"/>
    </row>
    <row r="106" spans="2:7">
      <c r="B106" t="s">
        <v>347</v>
      </c>
      <c r="C106" s="157"/>
      <c r="D106" s="157"/>
      <c r="E106" s="154"/>
      <c r="F106" s="160"/>
      <c r="G106" s="163"/>
    </row>
    <row r="107" spans="2:7" ht="15.75" thickBot="1">
      <c r="B107" t="s">
        <v>97</v>
      </c>
      <c r="C107" s="158"/>
      <c r="D107" s="158"/>
      <c r="E107" s="155"/>
      <c r="F107" s="161"/>
      <c r="G107" s="164"/>
    </row>
    <row r="108" spans="2:7">
      <c r="C108" s="8"/>
      <c r="D108" s="8"/>
      <c r="E108" s="8"/>
      <c r="F108" s="140"/>
    </row>
    <row r="109" spans="2:7">
      <c r="B109" s="1" t="s">
        <v>407</v>
      </c>
      <c r="C109" s="8"/>
      <c r="D109" s="8"/>
      <c r="E109" s="8"/>
      <c r="F109" s="140"/>
    </row>
    <row r="110" spans="2:7">
      <c r="C110" s="8"/>
      <c r="D110" s="8"/>
      <c r="E110" s="8"/>
      <c r="F110" s="140"/>
    </row>
    <row r="111" spans="2:7">
      <c r="C111" s="8"/>
      <c r="D111" s="8"/>
      <c r="E111" s="8"/>
      <c r="F111" s="140"/>
    </row>
    <row r="112" spans="2:7">
      <c r="C112" s="8"/>
      <c r="D112" s="8"/>
      <c r="E112" s="8"/>
      <c r="F112" s="140"/>
    </row>
    <row r="113" spans="2:6">
      <c r="C113" s="8"/>
      <c r="D113" s="8"/>
      <c r="E113" s="8"/>
      <c r="F113" s="140"/>
    </row>
    <row r="114" spans="2:6">
      <c r="C114" s="8"/>
      <c r="D114" s="8"/>
      <c r="E114" s="8"/>
      <c r="F114" s="140"/>
    </row>
    <row r="115" spans="2:6">
      <c r="B115" s="1" t="s">
        <v>408</v>
      </c>
      <c r="C115" s="8"/>
      <c r="D115" s="8"/>
      <c r="E115" s="8"/>
      <c r="F115" s="140"/>
    </row>
    <row r="116" spans="2:6">
      <c r="C116" s="8"/>
      <c r="D116" s="8"/>
      <c r="E116" s="8"/>
      <c r="F116" s="140"/>
    </row>
    <row r="117" spans="2:6">
      <c r="C117" s="8"/>
      <c r="D117" s="8"/>
      <c r="E117" s="8"/>
      <c r="F117" s="140"/>
    </row>
    <row r="118" spans="2:6">
      <c r="C118" s="8"/>
      <c r="D118" s="8"/>
      <c r="E118" s="8"/>
      <c r="F118" s="140"/>
    </row>
    <row r="119" spans="2:6">
      <c r="C119" s="8"/>
      <c r="D119" s="8"/>
      <c r="E119" s="8"/>
      <c r="F119" s="140"/>
    </row>
    <row r="120" spans="2:6">
      <c r="C120" s="8"/>
      <c r="D120" s="8"/>
      <c r="E120" s="8"/>
      <c r="F120" s="140"/>
    </row>
  </sheetData>
  <mergeCells count="1">
    <mergeCell ref="C2:K2"/>
  </mergeCells>
  <dataValidations count="4">
    <dataValidation type="list" allowBlank="1" showInputMessage="1" showErrorMessage="1" sqref="D8:D17">
      <formula1>Nombre</formula1>
    </dataValidation>
    <dataValidation type="list" allowBlank="1" showInputMessage="1" showErrorMessage="1" sqref="J4:J9 M4:M6">
      <formula1>Fertilité</formula1>
    </dataValidation>
    <dataValidation type="list" allowBlank="1" showInputMessage="1" showErrorMessage="1" sqref="G4">
      <formula1>Taille</formula1>
    </dataValidation>
    <dataValidation type="list" allowBlank="1" showInputMessage="1" showErrorMessage="1" sqref="D4">
      <formula1>Slot</formula1>
    </dataValidation>
  </dataValidations>
  <hyperlinks>
    <hyperlink ref="A1" location="SOMMAIRE!A1" display="SOMMAIRE"/>
  </hyperlinks>
  <printOptions horizontalCentered="1" verticalCentered="1"/>
  <pageMargins left="0" right="0" top="0" bottom="0" header="0" footer="0"/>
  <pageSetup paperSize="9" scale="50" orientation="landscape" horizontalDpi="4294967293" verticalDpi="0" r:id="rId1"/>
  <rowBreaks count="1" manualBreakCount="1">
    <brk id="41" max="16383" man="1"/>
  </rowBreaks>
</worksheet>
</file>

<file path=xl/worksheets/sheet14.xml><?xml version="1.0" encoding="utf-8"?>
<worksheet xmlns="http://schemas.openxmlformats.org/spreadsheetml/2006/main" xmlns:r="http://schemas.openxmlformats.org/officeDocument/2006/relationships">
  <sheetPr codeName="Feuil14"/>
  <dimension ref="A1:M120"/>
  <sheetViews>
    <sheetView workbookViewId="0"/>
  </sheetViews>
  <sheetFormatPr baseColWidth="10" defaultRowHeight="15"/>
  <cols>
    <col min="1" max="1" width="5.7109375" customWidth="1"/>
    <col min="2" max="2" width="25" bestFit="1" customWidth="1"/>
    <col min="6" max="6" width="13.140625" bestFit="1" customWidth="1"/>
  </cols>
  <sheetData>
    <row r="1" spans="1:13" ht="15.75" thickBot="1">
      <c r="A1" s="139" t="s">
        <v>378</v>
      </c>
    </row>
    <row r="2" spans="1:13" ht="62.25" thickBot="1">
      <c r="C2" s="175"/>
      <c r="D2" s="176"/>
      <c r="E2" s="176"/>
      <c r="F2" s="176"/>
      <c r="G2" s="176"/>
      <c r="H2" s="176"/>
      <c r="I2" s="176"/>
      <c r="J2" s="176"/>
      <c r="K2" s="177"/>
    </row>
    <row r="3" spans="1:13" ht="15.75" thickBot="1"/>
    <row r="4" spans="1:13" ht="15.75" thickBot="1">
      <c r="C4" s="1" t="s">
        <v>409</v>
      </c>
      <c r="D4" s="142">
        <v>12</v>
      </c>
      <c r="E4" s="5"/>
      <c r="F4" s="1" t="s">
        <v>399</v>
      </c>
      <c r="G4" s="142"/>
      <c r="H4" s="5"/>
      <c r="I4" s="1" t="s">
        <v>411</v>
      </c>
      <c r="J4" s="143"/>
      <c r="L4" s="1" t="s">
        <v>431</v>
      </c>
      <c r="M4" s="143"/>
    </row>
    <row r="5" spans="1:13">
      <c r="J5" s="144"/>
      <c r="M5" s="144"/>
    </row>
    <row r="6" spans="1:13" ht="15.75" thickBot="1">
      <c r="C6" s="1" t="s">
        <v>401</v>
      </c>
      <c r="J6" s="144"/>
      <c r="M6" s="145"/>
    </row>
    <row r="7" spans="1:13" ht="15.75" thickBot="1">
      <c r="C7" s="1"/>
      <c r="J7" s="144"/>
    </row>
    <row r="8" spans="1:13">
      <c r="C8" t="s">
        <v>51</v>
      </c>
      <c r="D8" s="143"/>
      <c r="J8" s="144"/>
    </row>
    <row r="9" spans="1:13" ht="15.75" thickBot="1">
      <c r="C9" t="s">
        <v>105</v>
      </c>
      <c r="D9" s="144"/>
      <c r="J9" s="145"/>
    </row>
    <row r="10" spans="1:13">
      <c r="C10" t="s">
        <v>59</v>
      </c>
      <c r="D10" s="144"/>
    </row>
    <row r="11" spans="1:13">
      <c r="C11" t="s">
        <v>101</v>
      </c>
      <c r="D11" s="144"/>
    </row>
    <row r="12" spans="1:13">
      <c r="C12" t="s">
        <v>428</v>
      </c>
      <c r="D12" s="144"/>
    </row>
    <row r="13" spans="1:13">
      <c r="C13" t="s">
        <v>104</v>
      </c>
      <c r="D13" s="144"/>
    </row>
    <row r="14" spans="1:13">
      <c r="C14" t="s">
        <v>429</v>
      </c>
      <c r="D14" s="144"/>
    </row>
    <row r="15" spans="1:13">
      <c r="C15" t="s">
        <v>102</v>
      </c>
      <c r="D15" s="144"/>
    </row>
    <row r="16" spans="1:13">
      <c r="C16" t="s">
        <v>106</v>
      </c>
      <c r="D16" s="144"/>
    </row>
    <row r="17" spans="3:8" ht="15.75" thickBot="1">
      <c r="C17" t="s">
        <v>430</v>
      </c>
      <c r="D17" s="145"/>
    </row>
    <row r="18" spans="3:8">
      <c r="C18" s="1"/>
    </row>
    <row r="19" spans="3:8">
      <c r="C19" s="5"/>
    </row>
    <row r="20" spans="3:8">
      <c r="C20" s="1" t="s">
        <v>402</v>
      </c>
      <c r="E20" s="4"/>
    </row>
    <row r="21" spans="3:8">
      <c r="C21" s="1"/>
    </row>
    <row r="22" spans="3:8" ht="15.75" thickBot="1">
      <c r="C22" s="1"/>
      <c r="E22" t="s">
        <v>433</v>
      </c>
      <c r="F22" t="s">
        <v>434</v>
      </c>
      <c r="H22" t="s">
        <v>438</v>
      </c>
    </row>
    <row r="23" spans="3:8">
      <c r="C23" s="1"/>
      <c r="D23" t="s">
        <v>4</v>
      </c>
      <c r="E23" s="150"/>
      <c r="F23" s="147"/>
      <c r="H23" s="146" t="str">
        <f>IF(F23="","",E23)</f>
        <v/>
      </c>
    </row>
    <row r="24" spans="3:8">
      <c r="C24" s="1"/>
      <c r="D24" t="s">
        <v>3</v>
      </c>
      <c r="E24" s="151"/>
      <c r="F24" s="148"/>
      <c r="H24" s="64" t="str">
        <f t="shared" ref="H24:H26" si="0">IF(F24="","",E24)</f>
        <v/>
      </c>
    </row>
    <row r="25" spans="3:8">
      <c r="C25" s="1"/>
      <c r="D25" t="s">
        <v>1</v>
      </c>
      <c r="E25" s="151"/>
      <c r="F25" s="148"/>
      <c r="H25" s="64" t="str">
        <f t="shared" si="0"/>
        <v/>
      </c>
    </row>
    <row r="26" spans="3:8" ht="15.75" thickBot="1">
      <c r="C26" s="1"/>
      <c r="D26" t="s">
        <v>2</v>
      </c>
      <c r="E26" s="152"/>
      <c r="F26" s="149"/>
      <c r="H26" s="65" t="str">
        <f t="shared" si="0"/>
        <v/>
      </c>
    </row>
    <row r="27" spans="3:8">
      <c r="C27" s="1"/>
      <c r="E27" s="166"/>
      <c r="F27" s="166"/>
    </row>
    <row r="28" spans="3:8">
      <c r="C28" s="1"/>
      <c r="E28" s="166"/>
      <c r="F28" s="166"/>
    </row>
    <row r="29" spans="3:8">
      <c r="C29" s="1"/>
      <c r="E29" s="4"/>
      <c r="F29" s="4"/>
    </row>
    <row r="30" spans="3:8">
      <c r="C30" s="1" t="s">
        <v>439</v>
      </c>
      <c r="D30" s="8"/>
      <c r="E30" s="4"/>
      <c r="F30" s="4"/>
    </row>
    <row r="31" spans="3:8">
      <c r="C31" s="1"/>
      <c r="D31" s="8"/>
      <c r="E31" s="4"/>
      <c r="F31" s="4"/>
    </row>
    <row r="32" spans="3:8">
      <c r="C32" s="1" t="s">
        <v>440</v>
      </c>
      <c r="D32" s="8"/>
    </row>
    <row r="33" spans="2:8" ht="15.75" thickBot="1">
      <c r="C33" s="1"/>
      <c r="D33" s="8"/>
    </row>
    <row r="34" spans="2:8" ht="15.75" thickBot="1">
      <c r="C34" s="1" t="s">
        <v>405</v>
      </c>
      <c r="D34" s="8"/>
      <c r="F34" s="1" t="s">
        <v>441</v>
      </c>
      <c r="H34" s="165"/>
    </row>
    <row r="35" spans="2:8" ht="15.75" thickBot="1">
      <c r="C35" s="5"/>
      <c r="D35" s="8"/>
    </row>
    <row r="36" spans="2:8" ht="15.75" thickBot="1">
      <c r="C36" s="1" t="s">
        <v>435</v>
      </c>
      <c r="D36" s="8"/>
      <c r="F36" s="1" t="s">
        <v>442</v>
      </c>
      <c r="H36" s="165"/>
    </row>
    <row r="37" spans="2:8">
      <c r="C37" s="1"/>
      <c r="D37" s="8"/>
    </row>
    <row r="38" spans="2:8">
      <c r="C38" s="1" t="s">
        <v>436</v>
      </c>
      <c r="D38" s="8"/>
    </row>
    <row r="39" spans="2:8">
      <c r="C39" s="1"/>
      <c r="D39" s="8"/>
    </row>
    <row r="40" spans="2:8">
      <c r="C40" s="1" t="s">
        <v>437</v>
      </c>
      <c r="D40" s="8"/>
    </row>
    <row r="41" spans="2:8">
      <c r="C41" s="1"/>
      <c r="D41" s="8"/>
    </row>
    <row r="42" spans="2:8">
      <c r="C42" s="1" t="s">
        <v>438</v>
      </c>
      <c r="D42" s="8"/>
    </row>
    <row r="43" spans="2:8">
      <c r="B43" s="5"/>
      <c r="C43" s="5"/>
    </row>
    <row r="44" spans="2:8">
      <c r="C44" s="1" t="s">
        <v>403</v>
      </c>
      <c r="E44" s="1" t="s">
        <v>404</v>
      </c>
      <c r="G44" s="1" t="s">
        <v>448</v>
      </c>
    </row>
    <row r="45" spans="2:8">
      <c r="C45" s="1"/>
      <c r="E45" s="1"/>
      <c r="G45" s="1"/>
    </row>
    <row r="46" spans="2:8">
      <c r="B46" s="1" t="s">
        <v>121</v>
      </c>
      <c r="C46" s="1"/>
      <c r="E46" s="1"/>
      <c r="G46" s="1"/>
    </row>
    <row r="47" spans="2:8" ht="15.75" thickBot="1"/>
    <row r="48" spans="2:8">
      <c r="B48" t="s">
        <v>50</v>
      </c>
      <c r="C48" s="143"/>
      <c r="E48" s="143"/>
      <c r="G48" s="146"/>
    </row>
    <row r="49" spans="2:7">
      <c r="B49" t="s">
        <v>51</v>
      </c>
      <c r="C49" s="144"/>
      <c r="E49" s="144"/>
      <c r="G49" s="64"/>
    </row>
    <row r="50" spans="2:7">
      <c r="B50" t="s">
        <v>53</v>
      </c>
      <c r="C50" s="144"/>
      <c r="E50" s="144"/>
      <c r="G50" s="64"/>
    </row>
    <row r="51" spans="2:7">
      <c r="B51" t="s">
        <v>122</v>
      </c>
      <c r="C51" s="144"/>
      <c r="E51" s="144"/>
      <c r="G51" s="64"/>
    </row>
    <row r="52" spans="2:7">
      <c r="B52" t="s">
        <v>52</v>
      </c>
      <c r="C52" s="144"/>
      <c r="E52" s="144"/>
      <c r="G52" s="64"/>
    </row>
    <row r="53" spans="2:7">
      <c r="B53" t="s">
        <v>75</v>
      </c>
      <c r="C53" s="144"/>
      <c r="E53" s="144"/>
      <c r="G53" s="64"/>
    </row>
    <row r="54" spans="2:7">
      <c r="B54" t="s">
        <v>123</v>
      </c>
      <c r="C54" s="144"/>
      <c r="E54" s="144"/>
      <c r="G54" s="64"/>
    </row>
    <row r="55" spans="2:7">
      <c r="B55" t="s">
        <v>58</v>
      </c>
      <c r="C55" s="144"/>
      <c r="E55" s="144"/>
      <c r="G55" s="64"/>
    </row>
    <row r="56" spans="2:7" ht="15.75" thickBot="1">
      <c r="B56" t="s">
        <v>124</v>
      </c>
      <c r="C56" s="145"/>
      <c r="E56" s="145"/>
      <c r="G56" s="65"/>
    </row>
    <row r="58" spans="2:7">
      <c r="B58" s="1" t="s">
        <v>125</v>
      </c>
    </row>
    <row r="59" spans="2:7" ht="15.75" thickBot="1"/>
    <row r="60" spans="2:7">
      <c r="B60" t="s">
        <v>126</v>
      </c>
      <c r="C60" s="143"/>
      <c r="E60" s="143"/>
      <c r="G60" s="146"/>
    </row>
    <row r="61" spans="2:7">
      <c r="B61" t="s">
        <v>127</v>
      </c>
      <c r="C61" s="144"/>
      <c r="E61" s="144"/>
      <c r="G61" s="64"/>
    </row>
    <row r="62" spans="2:7">
      <c r="B62" t="s">
        <v>128</v>
      </c>
      <c r="C62" s="144"/>
      <c r="E62" s="144"/>
      <c r="G62" s="64"/>
    </row>
    <row r="63" spans="2:7">
      <c r="B63" t="s">
        <v>129</v>
      </c>
      <c r="C63" s="144"/>
      <c r="E63" s="144"/>
      <c r="G63" s="64"/>
    </row>
    <row r="64" spans="2:7">
      <c r="B64" t="s">
        <v>93</v>
      </c>
      <c r="C64" s="144"/>
      <c r="E64" s="144"/>
      <c r="G64" s="64"/>
    </row>
    <row r="65" spans="2:7">
      <c r="B65" t="s">
        <v>130</v>
      </c>
      <c r="C65" s="144"/>
      <c r="E65" s="144"/>
      <c r="G65" s="64"/>
    </row>
    <row r="66" spans="2:7">
      <c r="B66" t="s">
        <v>102</v>
      </c>
      <c r="C66" s="144"/>
      <c r="E66" s="144"/>
      <c r="G66" s="64"/>
    </row>
    <row r="67" spans="2:7">
      <c r="B67" t="s">
        <v>131</v>
      </c>
      <c r="C67" s="144"/>
      <c r="E67" s="144"/>
      <c r="G67" s="64"/>
    </row>
    <row r="68" spans="2:7" ht="15.75" thickBot="1">
      <c r="B68" t="s">
        <v>77</v>
      </c>
      <c r="C68" s="145"/>
      <c r="E68" s="145"/>
      <c r="G68" s="65"/>
    </row>
    <row r="70" spans="2:7">
      <c r="B70" s="1" t="s">
        <v>132</v>
      </c>
    </row>
    <row r="71" spans="2:7" ht="15.75" thickBot="1"/>
    <row r="72" spans="2:7">
      <c r="B72" t="s">
        <v>133</v>
      </c>
      <c r="C72" s="143"/>
      <c r="E72" s="143"/>
      <c r="G72" s="146"/>
    </row>
    <row r="73" spans="2:7">
      <c r="B73" t="s">
        <v>134</v>
      </c>
      <c r="C73" s="144"/>
      <c r="E73" s="144"/>
      <c r="G73" s="64"/>
    </row>
    <row r="74" spans="2:7">
      <c r="B74" t="s">
        <v>135</v>
      </c>
      <c r="C74" s="144"/>
      <c r="E74" s="144"/>
      <c r="G74" s="64"/>
    </row>
    <row r="75" spans="2:7">
      <c r="B75" t="s">
        <v>136</v>
      </c>
      <c r="C75" s="144"/>
      <c r="E75" s="144"/>
      <c r="G75" s="64"/>
    </row>
    <row r="76" spans="2:7">
      <c r="B76" t="s">
        <v>137</v>
      </c>
      <c r="C76" s="144"/>
      <c r="E76" s="144"/>
      <c r="G76" s="64"/>
    </row>
    <row r="77" spans="2:7">
      <c r="B77" t="s">
        <v>138</v>
      </c>
      <c r="C77" s="144"/>
      <c r="E77" s="144"/>
      <c r="G77" s="64"/>
    </row>
    <row r="78" spans="2:7">
      <c r="B78" t="s">
        <v>139</v>
      </c>
      <c r="C78" s="144"/>
      <c r="E78" s="144"/>
      <c r="G78" s="64"/>
    </row>
    <row r="79" spans="2:7" ht="15.75" thickBot="1">
      <c r="B79" t="s">
        <v>140</v>
      </c>
      <c r="C79" s="145"/>
      <c r="E79" s="145"/>
      <c r="G79" s="65"/>
    </row>
    <row r="81" spans="2:7">
      <c r="B81" s="1" t="s">
        <v>141</v>
      </c>
    </row>
    <row r="82" spans="2:7" ht="15.75" thickBot="1"/>
    <row r="83" spans="2:7">
      <c r="B83" t="s">
        <v>142</v>
      </c>
      <c r="C83" s="143"/>
      <c r="E83" s="143"/>
      <c r="G83" s="146"/>
    </row>
    <row r="84" spans="2:7">
      <c r="B84" t="s">
        <v>143</v>
      </c>
      <c r="C84" s="144"/>
      <c r="E84" s="144"/>
      <c r="G84" s="64"/>
    </row>
    <row r="85" spans="2:7">
      <c r="B85" t="s">
        <v>144</v>
      </c>
      <c r="C85" s="144"/>
      <c r="E85" s="144"/>
      <c r="G85" s="64"/>
    </row>
    <row r="86" spans="2:7">
      <c r="B86" t="s">
        <v>145</v>
      </c>
      <c r="C86" s="144"/>
      <c r="E86" s="144"/>
      <c r="G86" s="64"/>
    </row>
    <row r="87" spans="2:7">
      <c r="B87" t="s">
        <v>146</v>
      </c>
      <c r="C87" s="144"/>
      <c r="E87" s="144"/>
      <c r="G87" s="64"/>
    </row>
    <row r="88" spans="2:7">
      <c r="B88" t="s">
        <v>147</v>
      </c>
      <c r="C88" s="144"/>
      <c r="E88" s="144"/>
      <c r="G88" s="64"/>
    </row>
    <row r="89" spans="2:7">
      <c r="B89" t="s">
        <v>148</v>
      </c>
      <c r="C89" s="144"/>
      <c r="E89" s="144"/>
      <c r="G89" s="64"/>
    </row>
    <row r="90" spans="2:7">
      <c r="B90" t="s">
        <v>149</v>
      </c>
      <c r="C90" s="144"/>
      <c r="E90" s="144"/>
      <c r="G90" s="64"/>
    </row>
    <row r="91" spans="2:7">
      <c r="B91" t="s">
        <v>150</v>
      </c>
      <c r="C91" s="144"/>
      <c r="E91" s="144"/>
      <c r="G91" s="64"/>
    </row>
    <row r="92" spans="2:7" ht="15.75" thickBot="1">
      <c r="B92" t="s">
        <v>151</v>
      </c>
      <c r="C92" s="145"/>
      <c r="E92" s="145"/>
      <c r="G92" s="65"/>
    </row>
    <row r="94" spans="2:7">
      <c r="B94" s="1" t="s">
        <v>152</v>
      </c>
    </row>
    <row r="95" spans="2:7" ht="15.75" thickBot="1"/>
    <row r="96" spans="2:7">
      <c r="B96" t="s">
        <v>153</v>
      </c>
      <c r="C96" s="143"/>
      <c r="E96" s="143"/>
      <c r="G96" s="146"/>
    </row>
    <row r="97" spans="2:7">
      <c r="B97" t="s">
        <v>154</v>
      </c>
      <c r="C97" s="144"/>
      <c r="E97" s="144"/>
      <c r="G97" s="64"/>
    </row>
    <row r="98" spans="2:7" ht="15.75" thickBot="1">
      <c r="B98" t="s">
        <v>155</v>
      </c>
      <c r="C98" s="145"/>
      <c r="E98" s="145"/>
      <c r="G98" s="65"/>
    </row>
    <row r="102" spans="2:7">
      <c r="C102" s="1" t="s">
        <v>284</v>
      </c>
      <c r="D102" s="1" t="s">
        <v>443</v>
      </c>
      <c r="E102" s="1" t="s">
        <v>438</v>
      </c>
      <c r="F102" s="1" t="s">
        <v>444</v>
      </c>
      <c r="G102" s="1" t="s">
        <v>445</v>
      </c>
    </row>
    <row r="103" spans="2:7">
      <c r="B103" s="1" t="s">
        <v>406</v>
      </c>
    </row>
    <row r="104" spans="2:7" ht="15.75" thickBot="1"/>
    <row r="105" spans="2:7">
      <c r="B105" t="s">
        <v>432</v>
      </c>
      <c r="C105" s="156"/>
      <c r="D105" s="156"/>
      <c r="E105" s="153"/>
      <c r="F105" s="159"/>
      <c r="G105" s="162"/>
    </row>
    <row r="106" spans="2:7">
      <c r="B106" t="s">
        <v>347</v>
      </c>
      <c r="C106" s="157"/>
      <c r="D106" s="157"/>
      <c r="E106" s="154"/>
      <c r="F106" s="160"/>
      <c r="G106" s="163"/>
    </row>
    <row r="107" spans="2:7" ht="15.75" thickBot="1">
      <c r="B107" t="s">
        <v>97</v>
      </c>
      <c r="C107" s="158"/>
      <c r="D107" s="158"/>
      <c r="E107" s="155"/>
      <c r="F107" s="161"/>
      <c r="G107" s="164"/>
    </row>
    <row r="108" spans="2:7">
      <c r="C108" s="8"/>
      <c r="D108" s="8"/>
      <c r="E108" s="8"/>
      <c r="F108" s="140"/>
    </row>
    <row r="109" spans="2:7">
      <c r="B109" s="1" t="s">
        <v>407</v>
      </c>
      <c r="C109" s="8"/>
      <c r="D109" s="8"/>
      <c r="E109" s="8"/>
      <c r="F109" s="140"/>
    </row>
    <row r="110" spans="2:7">
      <c r="C110" s="8"/>
      <c r="D110" s="8"/>
      <c r="E110" s="8"/>
      <c r="F110" s="140"/>
    </row>
    <row r="111" spans="2:7">
      <c r="C111" s="8"/>
      <c r="D111" s="8"/>
      <c r="E111" s="8"/>
      <c r="F111" s="140"/>
    </row>
    <row r="112" spans="2:7">
      <c r="C112" s="8"/>
      <c r="D112" s="8"/>
      <c r="E112" s="8"/>
      <c r="F112" s="140"/>
    </row>
    <row r="113" spans="2:6">
      <c r="C113" s="8"/>
      <c r="D113" s="8"/>
      <c r="E113" s="8"/>
      <c r="F113" s="140"/>
    </row>
    <row r="114" spans="2:6">
      <c r="C114" s="8"/>
      <c r="D114" s="8"/>
      <c r="E114" s="8"/>
      <c r="F114" s="140"/>
    </row>
    <row r="115" spans="2:6">
      <c r="B115" s="1" t="s">
        <v>408</v>
      </c>
      <c r="C115" s="8"/>
      <c r="D115" s="8"/>
      <c r="E115" s="8"/>
      <c r="F115" s="140"/>
    </row>
    <row r="116" spans="2:6">
      <c r="C116" s="8"/>
      <c r="D116" s="8"/>
      <c r="E116" s="8"/>
      <c r="F116" s="140"/>
    </row>
    <row r="117" spans="2:6">
      <c r="C117" s="8"/>
      <c r="D117" s="8"/>
      <c r="E117" s="8"/>
      <c r="F117" s="140"/>
    </row>
    <row r="118" spans="2:6">
      <c r="C118" s="8"/>
      <c r="D118" s="8"/>
      <c r="E118" s="8"/>
      <c r="F118" s="140"/>
    </row>
    <row r="119" spans="2:6">
      <c r="C119" s="8"/>
      <c r="D119" s="8"/>
      <c r="E119" s="8"/>
      <c r="F119" s="140"/>
    </row>
    <row r="120" spans="2:6">
      <c r="C120" s="8"/>
      <c r="D120" s="8"/>
      <c r="E120" s="8"/>
      <c r="F120" s="140"/>
    </row>
  </sheetData>
  <mergeCells count="1">
    <mergeCell ref="C2:K2"/>
  </mergeCells>
  <dataValidations count="4">
    <dataValidation type="list" allowBlank="1" showInputMessage="1" showErrorMessage="1" sqref="D8:D17">
      <formula1>Nombre</formula1>
    </dataValidation>
    <dataValidation type="list" allowBlank="1" showInputMessage="1" showErrorMessage="1" sqref="J4:J9 M4:M6">
      <formula1>Fertilité</formula1>
    </dataValidation>
    <dataValidation type="list" allowBlank="1" showInputMessage="1" showErrorMessage="1" sqref="G4">
      <formula1>Taille</formula1>
    </dataValidation>
    <dataValidation type="list" allowBlank="1" showInputMessage="1" showErrorMessage="1" sqref="D4">
      <formula1>Slot</formula1>
    </dataValidation>
  </dataValidations>
  <hyperlinks>
    <hyperlink ref="A1" location="SOMMAIRE!A1" display="SOMMAIRE"/>
  </hyperlinks>
  <printOptions horizontalCentered="1" verticalCentered="1"/>
  <pageMargins left="0" right="0" top="0" bottom="0" header="0" footer="0"/>
  <pageSetup paperSize="9" scale="50" orientation="landscape" horizontalDpi="4294967293" verticalDpi="0" r:id="rId1"/>
  <rowBreaks count="1" manualBreakCount="1">
    <brk id="41" max="16383" man="1"/>
  </rowBreaks>
</worksheet>
</file>

<file path=xl/worksheets/sheet15.xml><?xml version="1.0" encoding="utf-8"?>
<worksheet xmlns="http://schemas.openxmlformats.org/spreadsheetml/2006/main" xmlns:r="http://schemas.openxmlformats.org/officeDocument/2006/relationships">
  <sheetPr codeName="Feuil15"/>
  <dimension ref="A1:AQ84"/>
  <sheetViews>
    <sheetView workbookViewId="0"/>
  </sheetViews>
  <sheetFormatPr baseColWidth="10" defaultColWidth="4.7109375" defaultRowHeight="15"/>
  <cols>
    <col min="1" max="1" width="5.7109375" customWidth="1"/>
  </cols>
  <sheetData>
    <row r="1" spans="1:43" ht="15.75" thickBot="1">
      <c r="A1" s="139" t="s">
        <v>378</v>
      </c>
    </row>
    <row r="2" spans="1:43" ht="62.25" thickBot="1">
      <c r="A2" s="139"/>
      <c r="D2" s="172" t="s">
        <v>453</v>
      </c>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4"/>
    </row>
    <row r="4" spans="1:43" ht="15.75" thickBot="1"/>
    <row r="5" spans="1:43" ht="15.75" thickBot="1">
      <c r="B5" s="178" t="s">
        <v>201</v>
      </c>
      <c r="C5" s="179"/>
      <c r="D5" s="179"/>
      <c r="E5" s="179"/>
      <c r="F5" s="179"/>
      <c r="G5" s="179"/>
      <c r="H5" s="179"/>
      <c r="I5" s="179"/>
      <c r="J5" s="179"/>
      <c r="K5" s="179"/>
      <c r="L5" s="179"/>
      <c r="M5" s="180"/>
      <c r="Q5" s="178">
        <v>2</v>
      </c>
      <c r="R5" s="179"/>
      <c r="S5" s="179"/>
      <c r="T5" s="179"/>
      <c r="U5" s="179"/>
      <c r="V5" s="179"/>
      <c r="W5" s="179"/>
      <c r="X5" s="179"/>
      <c r="Y5" s="179"/>
      <c r="Z5" s="179"/>
      <c r="AA5" s="179"/>
      <c r="AB5" s="180"/>
      <c r="AF5" s="178">
        <v>3</v>
      </c>
      <c r="AG5" s="179"/>
      <c r="AH5" s="179"/>
      <c r="AI5" s="179"/>
      <c r="AJ5" s="179"/>
      <c r="AK5" s="179"/>
      <c r="AL5" s="179"/>
      <c r="AM5" s="179"/>
      <c r="AN5" s="179"/>
      <c r="AO5" s="179"/>
      <c r="AP5" s="179"/>
      <c r="AQ5" s="180"/>
    </row>
    <row r="6" spans="1:43" ht="15" customHeight="1" thickBot="1"/>
    <row r="7" spans="1:43" ht="15" customHeight="1">
      <c r="B7" s="23">
        <v>1</v>
      </c>
      <c r="C7" s="24"/>
      <c r="D7" s="24"/>
      <c r="E7" s="25"/>
      <c r="F7" s="23">
        <v>2</v>
      </c>
      <c r="G7" s="24"/>
      <c r="H7" s="24"/>
      <c r="I7" s="25"/>
      <c r="J7" s="23">
        <v>3</v>
      </c>
      <c r="K7" s="24"/>
      <c r="L7" s="24"/>
      <c r="M7" s="25"/>
      <c r="Q7" s="23">
        <v>1</v>
      </c>
      <c r="R7" s="24"/>
      <c r="S7" s="24"/>
      <c r="T7" s="25"/>
      <c r="U7" s="23">
        <v>2</v>
      </c>
      <c r="V7" s="24"/>
      <c r="W7" s="24"/>
      <c r="X7" s="25"/>
      <c r="Y7" s="23">
        <v>3</v>
      </c>
      <c r="Z7" s="24"/>
      <c r="AA7" s="24"/>
      <c r="AB7" s="25"/>
      <c r="AF7" s="23">
        <v>1</v>
      </c>
      <c r="AG7" s="24"/>
      <c r="AH7" s="24"/>
      <c r="AI7" s="25"/>
      <c r="AJ7" s="23">
        <v>2</v>
      </c>
      <c r="AK7" s="24"/>
      <c r="AL7" s="24"/>
      <c r="AM7" s="25"/>
      <c r="AN7" s="23">
        <v>3</v>
      </c>
      <c r="AO7" s="24"/>
      <c r="AP7" s="24"/>
      <c r="AQ7" s="25"/>
    </row>
    <row r="8" spans="1:43">
      <c r="B8" s="26" t="s">
        <v>192</v>
      </c>
      <c r="C8" s="27"/>
      <c r="D8" s="27"/>
      <c r="E8" s="28"/>
      <c r="F8" s="26" t="s">
        <v>193</v>
      </c>
      <c r="G8" s="27"/>
      <c r="H8" s="27"/>
      <c r="I8" s="28"/>
      <c r="J8" s="26" t="s">
        <v>192</v>
      </c>
      <c r="K8" s="27"/>
      <c r="L8" s="27"/>
      <c r="M8" s="28"/>
      <c r="Q8" s="26" t="s">
        <v>192</v>
      </c>
      <c r="R8" s="27"/>
      <c r="S8" s="27"/>
      <c r="T8" s="28"/>
      <c r="U8" s="26" t="s">
        <v>193</v>
      </c>
      <c r="V8" s="27"/>
      <c r="W8" s="27"/>
      <c r="X8" s="28"/>
      <c r="Y8" s="26" t="s">
        <v>192</v>
      </c>
      <c r="Z8" s="27"/>
      <c r="AA8" s="27"/>
      <c r="AB8" s="28"/>
      <c r="AF8" s="26" t="s">
        <v>192</v>
      </c>
      <c r="AG8" s="27"/>
      <c r="AH8" s="27"/>
      <c r="AI8" s="28"/>
      <c r="AJ8" s="26" t="s">
        <v>193</v>
      </c>
      <c r="AK8" s="27"/>
      <c r="AL8" s="27"/>
      <c r="AM8" s="28"/>
      <c r="AN8" s="26" t="s">
        <v>192</v>
      </c>
      <c r="AO8" s="27"/>
      <c r="AP8" s="27"/>
      <c r="AQ8" s="28"/>
    </row>
    <row r="9" spans="1:43">
      <c r="B9" s="26" t="s">
        <v>191</v>
      </c>
      <c r="C9" s="27"/>
      <c r="D9" s="27"/>
      <c r="E9" s="28"/>
      <c r="F9" s="26" t="s">
        <v>191</v>
      </c>
      <c r="G9" s="27"/>
      <c r="H9" s="27"/>
      <c r="I9" s="28"/>
      <c r="J9" s="26" t="s">
        <v>188</v>
      </c>
      <c r="K9" s="27"/>
      <c r="L9" s="27"/>
      <c r="M9" s="28"/>
      <c r="Q9" s="26" t="s">
        <v>191</v>
      </c>
      <c r="R9" s="27"/>
      <c r="S9" s="27"/>
      <c r="T9" s="28"/>
      <c r="U9" s="26" t="s">
        <v>191</v>
      </c>
      <c r="V9" s="27"/>
      <c r="W9" s="27"/>
      <c r="X9" s="28"/>
      <c r="Y9" s="26" t="s">
        <v>188</v>
      </c>
      <c r="Z9" s="27"/>
      <c r="AA9" s="27"/>
      <c r="AB9" s="28"/>
      <c r="AF9" s="26" t="s">
        <v>191</v>
      </c>
      <c r="AG9" s="27"/>
      <c r="AH9" s="27"/>
      <c r="AI9" s="28"/>
      <c r="AJ9" s="26" t="s">
        <v>191</v>
      </c>
      <c r="AK9" s="27"/>
      <c r="AL9" s="27"/>
      <c r="AM9" s="28"/>
      <c r="AN9" s="26" t="s">
        <v>188</v>
      </c>
      <c r="AO9" s="27"/>
      <c r="AP9" s="27"/>
      <c r="AQ9" s="28"/>
    </row>
    <row r="10" spans="1:43">
      <c r="B10" s="26" t="s">
        <v>252</v>
      </c>
      <c r="C10" s="27"/>
      <c r="D10" s="27"/>
      <c r="E10" s="28"/>
      <c r="F10" s="26" t="s">
        <v>196</v>
      </c>
      <c r="G10" s="27"/>
      <c r="H10" s="27"/>
      <c r="I10" s="28"/>
      <c r="J10" s="26" t="s">
        <v>253</v>
      </c>
      <c r="K10" s="27"/>
      <c r="L10" s="27"/>
      <c r="M10" s="28"/>
      <c r="Q10" s="26" t="s">
        <v>252</v>
      </c>
      <c r="R10" s="27"/>
      <c r="S10" s="27"/>
      <c r="T10" s="28"/>
      <c r="U10" s="26" t="s">
        <v>196</v>
      </c>
      <c r="V10" s="27"/>
      <c r="W10" s="27"/>
      <c r="X10" s="28"/>
      <c r="Y10" s="26" t="s">
        <v>253</v>
      </c>
      <c r="Z10" s="27"/>
      <c r="AA10" s="27"/>
      <c r="AB10" s="28"/>
      <c r="AF10" s="26" t="s">
        <v>252</v>
      </c>
      <c r="AG10" s="27"/>
      <c r="AH10" s="27"/>
      <c r="AI10" s="28"/>
      <c r="AJ10" s="26" t="s">
        <v>196</v>
      </c>
      <c r="AK10" s="27"/>
      <c r="AL10" s="27"/>
      <c r="AM10" s="28"/>
      <c r="AN10" s="26" t="s">
        <v>253</v>
      </c>
      <c r="AO10" s="27"/>
      <c r="AP10" s="27"/>
      <c r="AQ10" s="28"/>
    </row>
    <row r="11" spans="1:43">
      <c r="B11" s="26" t="s">
        <v>214</v>
      </c>
      <c r="C11" s="27"/>
      <c r="D11" s="27"/>
      <c r="E11" s="28"/>
      <c r="F11" s="26"/>
      <c r="G11" s="27"/>
      <c r="H11" s="27"/>
      <c r="I11" s="28"/>
      <c r="J11" s="26" t="s">
        <v>215</v>
      </c>
      <c r="K11" s="27"/>
      <c r="L11" s="27"/>
      <c r="M11" s="28"/>
      <c r="Q11" s="26" t="s">
        <v>214</v>
      </c>
      <c r="R11" s="27"/>
      <c r="S11" s="27"/>
      <c r="T11" s="28"/>
      <c r="U11" s="26"/>
      <c r="V11" s="27"/>
      <c r="W11" s="27"/>
      <c r="X11" s="28"/>
      <c r="Y11" s="26" t="s">
        <v>215</v>
      </c>
      <c r="Z11" s="27"/>
      <c r="AA11" s="27"/>
      <c r="AB11" s="28"/>
      <c r="AF11" s="26" t="s">
        <v>214</v>
      </c>
      <c r="AG11" s="27"/>
      <c r="AH11" s="27"/>
      <c r="AI11" s="28"/>
      <c r="AJ11" s="26"/>
      <c r="AK11" s="27"/>
      <c r="AL11" s="27"/>
      <c r="AM11" s="28"/>
      <c r="AN11" s="26" t="s">
        <v>215</v>
      </c>
      <c r="AO11" s="27"/>
      <c r="AP11" s="27"/>
      <c r="AQ11" s="28"/>
    </row>
    <row r="12" spans="1:43" ht="15.75" thickBot="1">
      <c r="B12" s="29"/>
      <c r="C12" s="30"/>
      <c r="D12" s="30"/>
      <c r="E12" s="31"/>
      <c r="F12" s="29"/>
      <c r="G12" s="30"/>
      <c r="H12" s="30"/>
      <c r="I12" s="31"/>
      <c r="J12" s="29"/>
      <c r="K12" s="30"/>
      <c r="L12" s="30"/>
      <c r="M12" s="31"/>
      <c r="Q12" s="29"/>
      <c r="R12" s="30"/>
      <c r="S12" s="30"/>
      <c r="T12" s="31"/>
      <c r="U12" s="29"/>
      <c r="V12" s="30"/>
      <c r="W12" s="30"/>
      <c r="X12" s="31"/>
      <c r="Y12" s="29"/>
      <c r="Z12" s="30"/>
      <c r="AA12" s="30"/>
      <c r="AB12" s="31"/>
      <c r="AF12" s="29"/>
      <c r="AG12" s="30"/>
      <c r="AH12" s="30"/>
      <c r="AI12" s="31"/>
      <c r="AJ12" s="29"/>
      <c r="AK12" s="30"/>
      <c r="AL12" s="30"/>
      <c r="AM12" s="31"/>
      <c r="AN12" s="29"/>
      <c r="AO12" s="30"/>
      <c r="AP12" s="30"/>
      <c r="AQ12" s="31"/>
    </row>
    <row r="13" spans="1:43" ht="15" customHeight="1">
      <c r="B13" s="23">
        <v>4</v>
      </c>
      <c r="C13" s="24"/>
      <c r="D13" s="24"/>
      <c r="E13" s="25"/>
      <c r="F13" s="23">
        <v>5</v>
      </c>
      <c r="G13" s="24"/>
      <c r="H13" s="24"/>
      <c r="I13" s="25"/>
      <c r="J13" s="23">
        <v>6</v>
      </c>
      <c r="K13" s="24"/>
      <c r="L13" s="24"/>
      <c r="M13" s="25"/>
      <c r="Q13" s="23">
        <v>4</v>
      </c>
      <c r="R13" s="24"/>
      <c r="S13" s="24"/>
      <c r="T13" s="25"/>
      <c r="U13" s="23">
        <v>5</v>
      </c>
      <c r="V13" s="24"/>
      <c r="W13" s="24"/>
      <c r="X13" s="25"/>
      <c r="Y13" s="23">
        <v>6</v>
      </c>
      <c r="Z13" s="24"/>
      <c r="AA13" s="24"/>
      <c r="AB13" s="25"/>
      <c r="AF13" s="23">
        <v>4</v>
      </c>
      <c r="AG13" s="24"/>
      <c r="AH13" s="24"/>
      <c r="AI13" s="25"/>
      <c r="AJ13" s="23">
        <v>5</v>
      </c>
      <c r="AK13" s="24"/>
      <c r="AL13" s="24"/>
      <c r="AM13" s="25"/>
      <c r="AN13" s="23">
        <v>6</v>
      </c>
      <c r="AO13" s="24"/>
      <c r="AP13" s="24"/>
      <c r="AQ13" s="25"/>
    </row>
    <row r="14" spans="1:43">
      <c r="B14" s="26" t="s">
        <v>193</v>
      </c>
      <c r="C14" s="27"/>
      <c r="D14" s="27"/>
      <c r="E14" s="28"/>
      <c r="F14" s="26" t="s">
        <v>194</v>
      </c>
      <c r="G14" s="27"/>
      <c r="H14" s="27"/>
      <c r="I14" s="28"/>
      <c r="J14" s="26" t="s">
        <v>194</v>
      </c>
      <c r="K14" s="27"/>
      <c r="L14" s="27"/>
      <c r="M14" s="28"/>
      <c r="Q14" s="26" t="s">
        <v>193</v>
      </c>
      <c r="R14" s="27"/>
      <c r="S14" s="27"/>
      <c r="T14" s="28"/>
      <c r="U14" s="26" t="s">
        <v>194</v>
      </c>
      <c r="V14" s="27"/>
      <c r="W14" s="27"/>
      <c r="X14" s="28"/>
      <c r="Y14" s="26" t="s">
        <v>194</v>
      </c>
      <c r="Z14" s="27"/>
      <c r="AA14" s="27"/>
      <c r="AB14" s="28"/>
      <c r="AF14" s="26" t="s">
        <v>193</v>
      </c>
      <c r="AG14" s="27"/>
      <c r="AH14" s="27"/>
      <c r="AI14" s="28"/>
      <c r="AJ14" s="26" t="s">
        <v>194</v>
      </c>
      <c r="AK14" s="27"/>
      <c r="AL14" s="27"/>
      <c r="AM14" s="28"/>
      <c r="AN14" s="26" t="s">
        <v>194</v>
      </c>
      <c r="AO14" s="27"/>
      <c r="AP14" s="27"/>
      <c r="AQ14" s="28"/>
    </row>
    <row r="15" spans="1:43">
      <c r="B15" s="26" t="s">
        <v>200</v>
      </c>
      <c r="C15" s="27"/>
      <c r="D15" s="27"/>
      <c r="E15" s="28"/>
      <c r="F15" s="26" t="s">
        <v>195</v>
      </c>
      <c r="G15" s="27"/>
      <c r="H15" s="27"/>
      <c r="I15" s="28"/>
      <c r="J15" s="26" t="s">
        <v>188</v>
      </c>
      <c r="K15" s="27"/>
      <c r="L15" s="27"/>
      <c r="M15" s="28"/>
      <c r="Q15" s="26" t="s">
        <v>200</v>
      </c>
      <c r="R15" s="27"/>
      <c r="S15" s="27"/>
      <c r="T15" s="28"/>
      <c r="U15" s="26" t="s">
        <v>195</v>
      </c>
      <c r="V15" s="27"/>
      <c r="W15" s="27"/>
      <c r="X15" s="28"/>
      <c r="Y15" s="26" t="s">
        <v>188</v>
      </c>
      <c r="Z15" s="27"/>
      <c r="AA15" s="27"/>
      <c r="AB15" s="28"/>
      <c r="AF15" s="26" t="s">
        <v>200</v>
      </c>
      <c r="AG15" s="27"/>
      <c r="AH15" s="27"/>
      <c r="AI15" s="28"/>
      <c r="AJ15" s="26" t="s">
        <v>195</v>
      </c>
      <c r="AK15" s="27"/>
      <c r="AL15" s="27"/>
      <c r="AM15" s="28"/>
      <c r="AN15" s="26" t="s">
        <v>188</v>
      </c>
      <c r="AO15" s="27"/>
      <c r="AP15" s="27"/>
      <c r="AQ15" s="28"/>
    </row>
    <row r="16" spans="1:43">
      <c r="B16" s="26" t="s">
        <v>199</v>
      </c>
      <c r="C16" s="27"/>
      <c r="D16" s="27"/>
      <c r="E16" s="28"/>
      <c r="F16" s="26" t="s">
        <v>171</v>
      </c>
      <c r="G16" s="27"/>
      <c r="H16" s="27"/>
      <c r="I16" s="28"/>
      <c r="J16" s="26" t="s">
        <v>197</v>
      </c>
      <c r="K16" s="27"/>
      <c r="L16" s="27"/>
      <c r="M16" s="28"/>
      <c r="Q16" s="26" t="s">
        <v>199</v>
      </c>
      <c r="R16" s="27"/>
      <c r="S16" s="27"/>
      <c r="T16" s="28"/>
      <c r="U16" s="26" t="s">
        <v>171</v>
      </c>
      <c r="V16" s="27"/>
      <c r="W16" s="27"/>
      <c r="X16" s="28"/>
      <c r="Y16" s="26" t="s">
        <v>197</v>
      </c>
      <c r="Z16" s="27"/>
      <c r="AA16" s="27"/>
      <c r="AB16" s="28"/>
      <c r="AF16" s="26" t="s">
        <v>199</v>
      </c>
      <c r="AG16" s="27"/>
      <c r="AH16" s="27"/>
      <c r="AI16" s="28"/>
      <c r="AJ16" s="26" t="s">
        <v>171</v>
      </c>
      <c r="AK16" s="27"/>
      <c r="AL16" s="27"/>
      <c r="AM16" s="28"/>
      <c r="AN16" s="26" t="s">
        <v>197</v>
      </c>
      <c r="AO16" s="27"/>
      <c r="AP16" s="27"/>
      <c r="AQ16" s="28"/>
    </row>
    <row r="17" spans="2:43">
      <c r="B17" s="26"/>
      <c r="C17" s="27"/>
      <c r="D17" s="27"/>
      <c r="E17" s="28"/>
      <c r="F17" s="26"/>
      <c r="G17" s="27"/>
      <c r="H17" s="27"/>
      <c r="I17" s="28"/>
      <c r="J17" s="26"/>
      <c r="K17" s="27"/>
      <c r="L17" s="27"/>
      <c r="M17" s="28"/>
      <c r="Q17" s="26"/>
      <c r="R17" s="27"/>
      <c r="S17" s="27"/>
      <c r="T17" s="28"/>
      <c r="U17" s="26"/>
      <c r="V17" s="27"/>
      <c r="W17" s="27"/>
      <c r="X17" s="28"/>
      <c r="Y17" s="26"/>
      <c r="Z17" s="27"/>
      <c r="AA17" s="27"/>
      <c r="AB17" s="28"/>
      <c r="AF17" s="26"/>
      <c r="AG17" s="27"/>
      <c r="AH17" s="27"/>
      <c r="AI17" s="28"/>
      <c r="AJ17" s="26"/>
      <c r="AK17" s="27"/>
      <c r="AL17" s="27"/>
      <c r="AM17" s="28"/>
      <c r="AN17" s="26"/>
      <c r="AO17" s="27"/>
      <c r="AP17" s="27"/>
      <c r="AQ17" s="28"/>
    </row>
    <row r="18" spans="2:43" ht="15.75" thickBot="1">
      <c r="B18" s="29"/>
      <c r="C18" s="30"/>
      <c r="D18" s="30"/>
      <c r="E18" s="31"/>
      <c r="F18" s="29"/>
      <c r="G18" s="30"/>
      <c r="H18" s="30"/>
      <c r="I18" s="31"/>
      <c r="J18" s="29"/>
      <c r="K18" s="30"/>
      <c r="L18" s="30"/>
      <c r="M18" s="31"/>
      <c r="Q18" s="29"/>
      <c r="R18" s="30"/>
      <c r="S18" s="30"/>
      <c r="T18" s="31"/>
      <c r="U18" s="29"/>
      <c r="V18" s="30"/>
      <c r="W18" s="30"/>
      <c r="X18" s="31"/>
      <c r="Y18" s="29"/>
      <c r="Z18" s="30"/>
      <c r="AA18" s="30"/>
      <c r="AB18" s="31"/>
      <c r="AF18" s="29"/>
      <c r="AG18" s="30"/>
      <c r="AH18" s="30"/>
      <c r="AI18" s="31"/>
      <c r="AJ18" s="29"/>
      <c r="AK18" s="30"/>
      <c r="AL18" s="30"/>
      <c r="AM18" s="31"/>
      <c r="AN18" s="29"/>
      <c r="AO18" s="30"/>
      <c r="AP18" s="30"/>
      <c r="AQ18" s="31"/>
    </row>
    <row r="19" spans="2:43" ht="15" customHeight="1">
      <c r="B19" s="23">
        <v>7</v>
      </c>
      <c r="C19" s="24"/>
      <c r="D19" s="24"/>
      <c r="E19" s="25"/>
      <c r="F19" s="23">
        <v>8</v>
      </c>
      <c r="G19" s="24"/>
      <c r="H19" s="24"/>
      <c r="I19" s="25"/>
      <c r="J19" s="23">
        <v>9</v>
      </c>
      <c r="K19" s="24"/>
      <c r="L19" s="24"/>
      <c r="M19" s="25"/>
      <c r="Q19" s="23">
        <v>7</v>
      </c>
      <c r="R19" s="24"/>
      <c r="S19" s="24"/>
      <c r="T19" s="25"/>
      <c r="U19" s="23">
        <v>8</v>
      </c>
      <c r="V19" s="24"/>
      <c r="W19" s="24"/>
      <c r="X19" s="25"/>
      <c r="Y19" s="23">
        <v>9</v>
      </c>
      <c r="Z19" s="24"/>
      <c r="AA19" s="24"/>
      <c r="AB19" s="25"/>
      <c r="AF19" s="23">
        <v>7</v>
      </c>
      <c r="AG19" s="24"/>
      <c r="AH19" s="24"/>
      <c r="AI19" s="25"/>
      <c r="AJ19" s="23">
        <v>8</v>
      </c>
      <c r="AK19" s="24"/>
      <c r="AL19" s="24"/>
      <c r="AM19" s="25"/>
      <c r="AN19" s="23">
        <v>9</v>
      </c>
      <c r="AO19" s="24"/>
      <c r="AP19" s="24"/>
      <c r="AQ19" s="25"/>
    </row>
    <row r="20" spans="2:43">
      <c r="B20" s="26" t="s">
        <v>198</v>
      </c>
      <c r="C20" s="27"/>
      <c r="D20" s="27"/>
      <c r="E20" s="28"/>
      <c r="F20" s="26"/>
      <c r="G20" s="27"/>
      <c r="H20" s="27"/>
      <c r="I20" s="28"/>
      <c r="J20" s="26"/>
      <c r="K20" s="27"/>
      <c r="L20" s="27"/>
      <c r="M20" s="28"/>
      <c r="Q20" s="26" t="s">
        <v>198</v>
      </c>
      <c r="R20" s="27"/>
      <c r="S20" s="27"/>
      <c r="T20" s="28"/>
      <c r="U20" s="61" t="s">
        <v>250</v>
      </c>
      <c r="V20" s="27"/>
      <c r="W20" s="27"/>
      <c r="X20" s="28"/>
      <c r="Y20" s="26"/>
      <c r="Z20" s="27"/>
      <c r="AA20" s="27"/>
      <c r="AB20" s="28"/>
      <c r="AF20" s="26" t="s">
        <v>198</v>
      </c>
      <c r="AG20" s="27"/>
      <c r="AH20" s="27"/>
      <c r="AI20" s="28"/>
      <c r="AJ20" s="26" t="s">
        <v>250</v>
      </c>
      <c r="AK20" s="27"/>
      <c r="AL20" s="27"/>
      <c r="AM20" s="28"/>
      <c r="AN20" s="61" t="s">
        <v>192</v>
      </c>
      <c r="AO20" s="27"/>
      <c r="AP20" s="27"/>
      <c r="AQ20" s="28"/>
    </row>
    <row r="21" spans="2:43">
      <c r="B21" s="26" t="s">
        <v>189</v>
      </c>
      <c r="C21" s="27"/>
      <c r="D21" s="27"/>
      <c r="E21" s="28"/>
      <c r="F21" s="26"/>
      <c r="G21" s="27"/>
      <c r="H21" s="27"/>
      <c r="I21" s="28"/>
      <c r="J21" s="26"/>
      <c r="K21" s="27"/>
      <c r="L21" s="27"/>
      <c r="M21" s="28"/>
      <c r="Q21" s="26" t="s">
        <v>189</v>
      </c>
      <c r="R21" s="27"/>
      <c r="S21" s="27"/>
      <c r="T21" s="28"/>
      <c r="U21" s="61" t="s">
        <v>251</v>
      </c>
      <c r="V21" s="27"/>
      <c r="W21" s="27"/>
      <c r="X21" s="28"/>
      <c r="Y21" s="26"/>
      <c r="Z21" s="27"/>
      <c r="AA21" s="27"/>
      <c r="AB21" s="28"/>
      <c r="AF21" s="26" t="s">
        <v>189</v>
      </c>
      <c r="AG21" s="27"/>
      <c r="AH21" s="27"/>
      <c r="AI21" s="28"/>
      <c r="AJ21" s="26" t="s">
        <v>251</v>
      </c>
      <c r="AK21" s="27"/>
      <c r="AL21" s="27"/>
      <c r="AM21" s="28"/>
      <c r="AN21" s="61" t="s">
        <v>200</v>
      </c>
      <c r="AO21" s="27"/>
      <c r="AP21" s="27"/>
      <c r="AQ21" s="28"/>
    </row>
    <row r="22" spans="2:43">
      <c r="B22" s="26" t="s">
        <v>254</v>
      </c>
      <c r="C22" s="27"/>
      <c r="D22" s="27"/>
      <c r="E22" s="28"/>
      <c r="F22" s="26"/>
      <c r="G22" s="27"/>
      <c r="H22" s="27"/>
      <c r="I22" s="28"/>
      <c r="J22" s="26"/>
      <c r="K22" s="27"/>
      <c r="L22" s="27"/>
      <c r="M22" s="28"/>
      <c r="Q22" s="26" t="s">
        <v>254</v>
      </c>
      <c r="R22" s="27"/>
      <c r="S22" s="27"/>
      <c r="T22" s="28"/>
      <c r="U22" s="26"/>
      <c r="V22" s="27"/>
      <c r="W22" s="27"/>
      <c r="X22" s="28"/>
      <c r="Y22" s="26"/>
      <c r="Z22" s="27"/>
      <c r="AA22" s="27"/>
      <c r="AB22" s="28"/>
      <c r="AF22" s="26" t="s">
        <v>254</v>
      </c>
      <c r="AG22" s="27"/>
      <c r="AH22" s="27"/>
      <c r="AI22" s="28"/>
      <c r="AJ22" s="26"/>
      <c r="AK22" s="27"/>
      <c r="AL22" s="27"/>
      <c r="AM22" s="28"/>
      <c r="AN22" s="26"/>
      <c r="AO22" s="27"/>
      <c r="AP22" s="27"/>
      <c r="AQ22" s="28"/>
    </row>
    <row r="23" spans="2:43">
      <c r="B23" s="26" t="s">
        <v>216</v>
      </c>
      <c r="C23" s="27"/>
      <c r="D23" s="27"/>
      <c r="E23" s="28"/>
      <c r="F23" s="26"/>
      <c r="G23" s="27"/>
      <c r="H23" s="27"/>
      <c r="I23" s="28"/>
      <c r="J23" s="26" t="s">
        <v>217</v>
      </c>
      <c r="K23" s="27"/>
      <c r="L23" s="27"/>
      <c r="M23" s="28"/>
      <c r="Q23" s="26" t="s">
        <v>216</v>
      </c>
      <c r="R23" s="27"/>
      <c r="S23" s="27"/>
      <c r="T23" s="28"/>
      <c r="U23" s="26"/>
      <c r="V23" s="27"/>
      <c r="W23" s="27"/>
      <c r="X23" s="28"/>
      <c r="Y23" s="26" t="s">
        <v>217</v>
      </c>
      <c r="Z23" s="27"/>
      <c r="AA23" s="27"/>
      <c r="AB23" s="28"/>
      <c r="AF23" s="26" t="s">
        <v>216</v>
      </c>
      <c r="AG23" s="27"/>
      <c r="AH23" s="27"/>
      <c r="AI23" s="28"/>
      <c r="AJ23" s="26"/>
      <c r="AK23" s="27"/>
      <c r="AL23" s="27"/>
      <c r="AM23" s="28"/>
      <c r="AN23" s="61" t="s">
        <v>217</v>
      </c>
      <c r="AO23" s="27"/>
      <c r="AP23" s="27"/>
      <c r="AQ23" s="28"/>
    </row>
    <row r="24" spans="2:43" ht="15.75" thickBot="1">
      <c r="B24" s="29"/>
      <c r="C24" s="30"/>
      <c r="D24" s="30"/>
      <c r="E24" s="31"/>
      <c r="F24" s="29"/>
      <c r="G24" s="30"/>
      <c r="H24" s="30"/>
      <c r="I24" s="31"/>
      <c r="J24" s="29"/>
      <c r="K24" s="30"/>
      <c r="L24" s="30"/>
      <c r="M24" s="31"/>
      <c r="Q24" s="29"/>
      <c r="R24" s="30"/>
      <c r="S24" s="30"/>
      <c r="T24" s="31"/>
      <c r="U24" s="29"/>
      <c r="V24" s="30"/>
      <c r="W24" s="30"/>
      <c r="X24" s="31"/>
      <c r="Y24" s="29"/>
      <c r="Z24" s="30"/>
      <c r="AA24" s="30"/>
      <c r="AB24" s="31"/>
      <c r="AF24" s="29"/>
      <c r="AG24" s="30"/>
      <c r="AH24" s="30"/>
      <c r="AI24" s="31"/>
      <c r="AJ24" s="29"/>
      <c r="AK24" s="30"/>
      <c r="AL24" s="30"/>
      <c r="AM24" s="31"/>
      <c r="AN24" s="29"/>
      <c r="AO24" s="30"/>
      <c r="AP24" s="30"/>
      <c r="AQ24" s="31"/>
    </row>
    <row r="25" spans="2:43" ht="15" customHeight="1">
      <c r="B25" s="23">
        <v>10</v>
      </c>
      <c r="C25" s="24"/>
      <c r="D25" s="24"/>
      <c r="E25" s="25"/>
      <c r="F25" s="23">
        <v>11</v>
      </c>
      <c r="G25" s="24"/>
      <c r="H25" s="24"/>
      <c r="I25" s="25"/>
      <c r="J25" s="23">
        <v>12</v>
      </c>
      <c r="K25" s="24"/>
      <c r="L25" s="24"/>
      <c r="M25" s="25"/>
      <c r="Q25" s="23">
        <v>10</v>
      </c>
      <c r="R25" s="24"/>
      <c r="S25" s="24"/>
      <c r="T25" s="25"/>
      <c r="U25" s="23">
        <v>11</v>
      </c>
      <c r="V25" s="24"/>
      <c r="W25" s="24"/>
      <c r="X25" s="25"/>
      <c r="Y25" s="23">
        <v>12</v>
      </c>
      <c r="Z25" s="24"/>
      <c r="AA25" s="24"/>
      <c r="AB25" s="25"/>
      <c r="AF25" s="23">
        <v>10</v>
      </c>
      <c r="AG25" s="24"/>
      <c r="AH25" s="24"/>
      <c r="AI25" s="25"/>
      <c r="AJ25" s="23">
        <v>11</v>
      </c>
      <c r="AK25" s="24"/>
      <c r="AL25" s="24"/>
      <c r="AM25" s="25"/>
      <c r="AN25" s="23">
        <v>12</v>
      </c>
      <c r="AO25" s="24"/>
      <c r="AP25" s="24"/>
      <c r="AQ25" s="25"/>
    </row>
    <row r="26" spans="2:43">
      <c r="B26" s="26"/>
      <c r="C26" s="27"/>
      <c r="D26" s="27"/>
      <c r="E26" s="28"/>
      <c r="F26" s="26"/>
      <c r="G26" s="27"/>
      <c r="H26" s="27"/>
      <c r="I26" s="28"/>
      <c r="J26" s="26"/>
      <c r="K26" s="27"/>
      <c r="L26" s="27"/>
      <c r="M26" s="28"/>
      <c r="Q26" s="26"/>
      <c r="R26" s="27"/>
      <c r="S26" s="27"/>
      <c r="T26" s="28"/>
      <c r="U26" s="26"/>
      <c r="V26" s="27"/>
      <c r="W26" s="27"/>
      <c r="X26" s="28"/>
      <c r="Y26" s="26"/>
      <c r="Z26" s="27"/>
      <c r="AA26" s="27"/>
      <c r="AB26" s="28"/>
      <c r="AF26" s="26"/>
      <c r="AG26" s="27"/>
      <c r="AH26" s="27"/>
      <c r="AI26" s="28"/>
      <c r="AJ26" s="26"/>
      <c r="AK26" s="27"/>
      <c r="AL26" s="27"/>
      <c r="AM26" s="28"/>
      <c r="AN26" s="26"/>
      <c r="AO26" s="27"/>
      <c r="AP26" s="27"/>
      <c r="AQ26" s="28"/>
    </row>
    <row r="27" spans="2:43">
      <c r="B27" s="26"/>
      <c r="C27" s="27"/>
      <c r="D27" s="27"/>
      <c r="E27" s="28"/>
      <c r="F27" s="26"/>
      <c r="G27" s="27"/>
      <c r="H27" s="27"/>
      <c r="I27" s="28"/>
      <c r="J27" s="26"/>
      <c r="K27" s="27"/>
      <c r="L27" s="27"/>
      <c r="M27" s="28"/>
      <c r="Q27" s="26"/>
      <c r="R27" s="27"/>
      <c r="S27" s="27"/>
      <c r="T27" s="28"/>
      <c r="U27" s="26"/>
      <c r="V27" s="27"/>
      <c r="W27" s="27"/>
      <c r="X27" s="28"/>
      <c r="Y27" s="26"/>
      <c r="Z27" s="27"/>
      <c r="AA27" s="27"/>
      <c r="AB27" s="28"/>
      <c r="AF27" s="26"/>
      <c r="AG27" s="27"/>
      <c r="AH27" s="27"/>
      <c r="AI27" s="28"/>
      <c r="AJ27" s="26"/>
      <c r="AK27" s="27"/>
      <c r="AL27" s="27"/>
      <c r="AM27" s="28"/>
      <c r="AN27" s="26"/>
      <c r="AO27" s="27"/>
      <c r="AP27" s="27"/>
      <c r="AQ27" s="28"/>
    </row>
    <row r="28" spans="2:43">
      <c r="B28" s="26"/>
      <c r="C28" s="27"/>
      <c r="D28" s="27"/>
      <c r="E28" s="28"/>
      <c r="F28" s="26"/>
      <c r="G28" s="27"/>
      <c r="H28" s="27"/>
      <c r="I28" s="28"/>
      <c r="J28" s="26"/>
      <c r="K28" s="27"/>
      <c r="L28" s="27"/>
      <c r="M28" s="28"/>
      <c r="Q28" s="26"/>
      <c r="R28" s="27"/>
      <c r="S28" s="27"/>
      <c r="T28" s="28"/>
      <c r="U28" s="26"/>
      <c r="V28" s="27"/>
      <c r="W28" s="27"/>
      <c r="X28" s="28"/>
      <c r="Y28" s="26"/>
      <c r="Z28" s="27"/>
      <c r="AA28" s="27"/>
      <c r="AB28" s="28"/>
      <c r="AF28" s="26"/>
      <c r="AG28" s="27"/>
      <c r="AH28" s="27"/>
      <c r="AI28" s="28"/>
      <c r="AJ28" s="26"/>
      <c r="AK28" s="27"/>
      <c r="AL28" s="27"/>
      <c r="AM28" s="28"/>
      <c r="AN28" s="26"/>
      <c r="AO28" s="27"/>
      <c r="AP28" s="27"/>
      <c r="AQ28" s="28"/>
    </row>
    <row r="29" spans="2:43">
      <c r="B29" s="26" t="s">
        <v>213</v>
      </c>
      <c r="C29" s="27"/>
      <c r="D29" s="27"/>
      <c r="E29" s="28"/>
      <c r="F29" s="26" t="s">
        <v>218</v>
      </c>
      <c r="G29" s="27"/>
      <c r="H29" s="27"/>
      <c r="I29" s="28"/>
      <c r="J29" s="26"/>
      <c r="K29" s="27"/>
      <c r="L29" s="27"/>
      <c r="M29" s="28"/>
      <c r="Q29" s="26" t="s">
        <v>213</v>
      </c>
      <c r="R29" s="27"/>
      <c r="S29" s="27"/>
      <c r="T29" s="28"/>
      <c r="U29" s="26" t="s">
        <v>218</v>
      </c>
      <c r="V29" s="27"/>
      <c r="W29" s="27"/>
      <c r="X29" s="28"/>
      <c r="Y29" s="26"/>
      <c r="Z29" s="27"/>
      <c r="AA29" s="27"/>
      <c r="AB29" s="28"/>
      <c r="AF29" s="26" t="s">
        <v>213</v>
      </c>
      <c r="AG29" s="27"/>
      <c r="AH29" s="27"/>
      <c r="AI29" s="28"/>
      <c r="AJ29" s="26" t="s">
        <v>218</v>
      </c>
      <c r="AK29" s="27"/>
      <c r="AL29" s="27"/>
      <c r="AM29" s="28"/>
      <c r="AN29" s="26"/>
      <c r="AO29" s="27"/>
      <c r="AP29" s="27"/>
      <c r="AQ29" s="28"/>
    </row>
    <row r="30" spans="2:43" ht="15.75" thickBot="1">
      <c r="B30" s="29"/>
      <c r="C30" s="30"/>
      <c r="D30" s="30"/>
      <c r="E30" s="31"/>
      <c r="F30" s="29"/>
      <c r="G30" s="30"/>
      <c r="H30" s="30"/>
      <c r="I30" s="31"/>
      <c r="J30" s="29"/>
      <c r="K30" s="30"/>
      <c r="L30" s="30"/>
      <c r="M30" s="31"/>
      <c r="Q30" s="29"/>
      <c r="R30" s="30"/>
      <c r="S30" s="30"/>
      <c r="T30" s="31"/>
      <c r="U30" s="29"/>
      <c r="V30" s="30"/>
      <c r="W30" s="30"/>
      <c r="X30" s="31"/>
      <c r="Y30" s="29"/>
      <c r="Z30" s="30"/>
      <c r="AA30" s="30"/>
      <c r="AB30" s="31"/>
      <c r="AF30" s="29"/>
      <c r="AG30" s="30"/>
      <c r="AH30" s="30"/>
      <c r="AI30" s="31"/>
      <c r="AJ30" s="29"/>
      <c r="AK30" s="30"/>
      <c r="AL30" s="30"/>
      <c r="AM30" s="31"/>
      <c r="AN30" s="29"/>
      <c r="AO30" s="30"/>
      <c r="AP30" s="30"/>
      <c r="AQ30" s="31"/>
    </row>
    <row r="31" spans="2:43" ht="15.75" thickBot="1"/>
    <row r="32" spans="2:43" ht="15.75" thickBot="1">
      <c r="B32" s="178">
        <v>4</v>
      </c>
      <c r="C32" s="179"/>
      <c r="D32" s="179"/>
      <c r="E32" s="179"/>
      <c r="F32" s="179"/>
      <c r="G32" s="179"/>
      <c r="H32" s="179"/>
      <c r="I32" s="179"/>
      <c r="J32" s="179"/>
      <c r="K32" s="179"/>
      <c r="L32" s="179"/>
      <c r="M32" s="180"/>
      <c r="Q32" s="178">
        <v>5</v>
      </c>
      <c r="R32" s="179"/>
      <c r="S32" s="179"/>
      <c r="T32" s="179"/>
      <c r="U32" s="179"/>
      <c r="V32" s="179"/>
      <c r="W32" s="179"/>
      <c r="X32" s="179"/>
      <c r="Y32" s="179"/>
      <c r="Z32" s="179"/>
      <c r="AA32" s="179"/>
      <c r="AB32" s="180"/>
      <c r="AF32" s="178">
        <v>6</v>
      </c>
      <c r="AG32" s="179"/>
      <c r="AH32" s="179"/>
      <c r="AI32" s="179"/>
      <c r="AJ32" s="179"/>
      <c r="AK32" s="179"/>
      <c r="AL32" s="179"/>
      <c r="AM32" s="179"/>
      <c r="AN32" s="179"/>
      <c r="AO32" s="179"/>
      <c r="AP32" s="179"/>
      <c r="AQ32" s="180"/>
    </row>
    <row r="33" spans="2:43" ht="15" customHeight="1" thickBot="1"/>
    <row r="34" spans="2:43" ht="15" customHeight="1">
      <c r="B34" s="23">
        <v>1</v>
      </c>
      <c r="C34" s="24"/>
      <c r="D34" s="24"/>
      <c r="E34" s="25"/>
      <c r="F34" s="23">
        <v>2</v>
      </c>
      <c r="G34" s="24"/>
      <c r="H34" s="24"/>
      <c r="I34" s="25"/>
      <c r="J34" s="23">
        <v>3</v>
      </c>
      <c r="K34" s="24"/>
      <c r="L34" s="24"/>
      <c r="M34" s="25"/>
      <c r="Q34" s="23">
        <v>1</v>
      </c>
      <c r="R34" s="24"/>
      <c r="S34" s="24"/>
      <c r="T34" s="25"/>
      <c r="U34" s="23">
        <v>2</v>
      </c>
      <c r="V34" s="24"/>
      <c r="W34" s="24"/>
      <c r="X34" s="25"/>
      <c r="Y34" s="23">
        <v>3</v>
      </c>
      <c r="Z34" s="24"/>
      <c r="AA34" s="24"/>
      <c r="AB34" s="25"/>
      <c r="AF34" s="23">
        <v>1</v>
      </c>
      <c r="AG34" s="24"/>
      <c r="AH34" s="24"/>
      <c r="AI34" s="25"/>
      <c r="AJ34" s="23">
        <v>2</v>
      </c>
      <c r="AK34" s="24"/>
      <c r="AL34" s="24"/>
      <c r="AM34" s="25"/>
      <c r="AN34" s="23">
        <v>3</v>
      </c>
      <c r="AO34" s="24"/>
      <c r="AP34" s="24"/>
      <c r="AQ34" s="25"/>
    </row>
    <row r="35" spans="2:43">
      <c r="B35" s="26" t="s">
        <v>192</v>
      </c>
      <c r="C35" s="27"/>
      <c r="D35" s="27"/>
      <c r="E35" s="28"/>
      <c r="F35" s="26" t="s">
        <v>193</v>
      </c>
      <c r="G35" s="27"/>
      <c r="H35" s="27"/>
      <c r="I35" s="28"/>
      <c r="J35" s="26" t="s">
        <v>192</v>
      </c>
      <c r="K35" s="27"/>
      <c r="L35" s="27"/>
      <c r="M35" s="28"/>
      <c r="Q35" s="26" t="s">
        <v>192</v>
      </c>
      <c r="R35" s="27"/>
      <c r="S35" s="27"/>
      <c r="T35" s="28"/>
      <c r="U35" s="26" t="s">
        <v>193</v>
      </c>
      <c r="V35" s="27"/>
      <c r="W35" s="27"/>
      <c r="X35" s="28"/>
      <c r="Y35" s="26" t="s">
        <v>192</v>
      </c>
      <c r="Z35" s="27"/>
      <c r="AA35" s="27"/>
      <c r="AB35" s="28"/>
      <c r="AF35" s="26" t="s">
        <v>192</v>
      </c>
      <c r="AG35" s="27"/>
      <c r="AH35" s="27"/>
      <c r="AI35" s="28"/>
      <c r="AJ35" s="26" t="s">
        <v>193</v>
      </c>
      <c r="AK35" s="27"/>
      <c r="AL35" s="27"/>
      <c r="AM35" s="28"/>
      <c r="AN35" s="26" t="s">
        <v>192</v>
      </c>
      <c r="AO35" s="27"/>
      <c r="AP35" s="27"/>
      <c r="AQ35" s="28"/>
    </row>
    <row r="36" spans="2:43">
      <c r="B36" s="26" t="s">
        <v>191</v>
      </c>
      <c r="C36" s="27"/>
      <c r="D36" s="27"/>
      <c r="E36" s="28"/>
      <c r="F36" s="26" t="s">
        <v>191</v>
      </c>
      <c r="G36" s="27"/>
      <c r="H36" s="27"/>
      <c r="I36" s="28"/>
      <c r="J36" s="26" t="s">
        <v>188</v>
      </c>
      <c r="K36" s="27"/>
      <c r="L36" s="27"/>
      <c r="M36" s="28"/>
      <c r="Q36" s="26" t="s">
        <v>191</v>
      </c>
      <c r="R36" s="27"/>
      <c r="S36" s="27"/>
      <c r="T36" s="28"/>
      <c r="U36" s="26" t="s">
        <v>191</v>
      </c>
      <c r="V36" s="27"/>
      <c r="W36" s="27"/>
      <c r="X36" s="28"/>
      <c r="Y36" s="26" t="s">
        <v>188</v>
      </c>
      <c r="Z36" s="27"/>
      <c r="AA36" s="27"/>
      <c r="AB36" s="28"/>
      <c r="AF36" s="26" t="s">
        <v>191</v>
      </c>
      <c r="AG36" s="27"/>
      <c r="AH36" s="27"/>
      <c r="AI36" s="28"/>
      <c r="AJ36" s="26" t="s">
        <v>191</v>
      </c>
      <c r="AK36" s="27"/>
      <c r="AL36" s="27"/>
      <c r="AM36" s="28"/>
      <c r="AN36" s="26" t="s">
        <v>188</v>
      </c>
      <c r="AO36" s="27"/>
      <c r="AP36" s="27"/>
      <c r="AQ36" s="28"/>
    </row>
    <row r="37" spans="2:43">
      <c r="B37" s="26" t="s">
        <v>252</v>
      </c>
      <c r="C37" s="27"/>
      <c r="D37" s="27"/>
      <c r="E37" s="28"/>
      <c r="F37" s="26" t="s">
        <v>196</v>
      </c>
      <c r="G37" s="27"/>
      <c r="H37" s="27"/>
      <c r="I37" s="28"/>
      <c r="J37" s="26" t="s">
        <v>253</v>
      </c>
      <c r="K37" s="27"/>
      <c r="L37" s="27"/>
      <c r="M37" s="28"/>
      <c r="Q37" s="26"/>
      <c r="R37" s="27"/>
      <c r="S37" s="27"/>
      <c r="T37" s="28"/>
      <c r="U37" s="26" t="s">
        <v>196</v>
      </c>
      <c r="V37" s="27"/>
      <c r="W37" s="27"/>
      <c r="X37" s="28"/>
      <c r="Y37" s="26"/>
      <c r="Z37" s="27"/>
      <c r="AA37" s="27"/>
      <c r="AB37" s="28"/>
      <c r="AF37" s="26"/>
      <c r="AG37" s="27"/>
      <c r="AH37" s="27"/>
      <c r="AI37" s="28"/>
      <c r="AJ37" s="26" t="s">
        <v>196</v>
      </c>
      <c r="AK37" s="27"/>
      <c r="AL37" s="27"/>
      <c r="AM37" s="28"/>
      <c r="AN37" s="26"/>
      <c r="AO37" s="27"/>
      <c r="AP37" s="27"/>
      <c r="AQ37" s="28"/>
    </row>
    <row r="38" spans="2:43">
      <c r="B38" s="26" t="s">
        <v>214</v>
      </c>
      <c r="C38" s="27"/>
      <c r="D38" s="27"/>
      <c r="E38" s="28"/>
      <c r="F38" s="26"/>
      <c r="G38" s="27"/>
      <c r="H38" s="27"/>
      <c r="I38" s="28"/>
      <c r="J38" s="26" t="s">
        <v>215</v>
      </c>
      <c r="K38" s="27"/>
      <c r="L38" s="27"/>
      <c r="M38" s="28"/>
      <c r="Q38" s="26" t="s">
        <v>214</v>
      </c>
      <c r="R38" s="27"/>
      <c r="S38" s="27"/>
      <c r="T38" s="28"/>
      <c r="U38" s="26"/>
      <c r="V38" s="27"/>
      <c r="W38" s="27"/>
      <c r="X38" s="28"/>
      <c r="Y38" s="26" t="s">
        <v>215</v>
      </c>
      <c r="Z38" s="27"/>
      <c r="AA38" s="27"/>
      <c r="AB38" s="28"/>
      <c r="AF38" s="26" t="s">
        <v>214</v>
      </c>
      <c r="AG38" s="27"/>
      <c r="AH38" s="27"/>
      <c r="AI38" s="28"/>
      <c r="AJ38" s="26"/>
      <c r="AK38" s="27"/>
      <c r="AL38" s="27"/>
      <c r="AM38" s="28"/>
      <c r="AN38" s="26" t="s">
        <v>215</v>
      </c>
      <c r="AO38" s="27"/>
      <c r="AP38" s="27"/>
      <c r="AQ38" s="28"/>
    </row>
    <row r="39" spans="2:43" ht="15.75" thickBot="1">
      <c r="B39" s="29"/>
      <c r="C39" s="30"/>
      <c r="D39" s="30"/>
      <c r="E39" s="31"/>
      <c r="F39" s="29"/>
      <c r="G39" s="30"/>
      <c r="H39" s="30"/>
      <c r="I39" s="31"/>
      <c r="J39" s="29"/>
      <c r="K39" s="30"/>
      <c r="L39" s="30"/>
      <c r="M39" s="31"/>
      <c r="Q39" s="29"/>
      <c r="R39" s="30"/>
      <c r="S39" s="30"/>
      <c r="T39" s="31"/>
      <c r="U39" s="29"/>
      <c r="V39" s="30"/>
      <c r="W39" s="30"/>
      <c r="X39" s="31"/>
      <c r="Y39" s="29"/>
      <c r="Z39" s="30"/>
      <c r="AA39" s="30"/>
      <c r="AB39" s="31"/>
      <c r="AF39" s="29"/>
      <c r="AG39" s="30"/>
      <c r="AH39" s="30"/>
      <c r="AI39" s="31"/>
      <c r="AJ39" s="29"/>
      <c r="AK39" s="30"/>
      <c r="AL39" s="30"/>
      <c r="AM39" s="31"/>
      <c r="AN39" s="29"/>
      <c r="AO39" s="30"/>
      <c r="AP39" s="30"/>
      <c r="AQ39" s="31"/>
    </row>
    <row r="40" spans="2:43" ht="15" customHeight="1">
      <c r="B40" s="23">
        <v>4</v>
      </c>
      <c r="C40" s="24"/>
      <c r="D40" s="24"/>
      <c r="E40" s="25"/>
      <c r="F40" s="23">
        <v>5</v>
      </c>
      <c r="G40" s="24"/>
      <c r="H40" s="24"/>
      <c r="I40" s="25"/>
      <c r="J40" s="23">
        <v>6</v>
      </c>
      <c r="K40" s="24"/>
      <c r="L40" s="24"/>
      <c r="M40" s="25"/>
      <c r="Q40" s="23">
        <v>4</v>
      </c>
      <c r="R40" s="24"/>
      <c r="S40" s="24"/>
      <c r="T40" s="25"/>
      <c r="U40" s="23">
        <v>5</v>
      </c>
      <c r="V40" s="24"/>
      <c r="W40" s="24"/>
      <c r="X40" s="25"/>
      <c r="Y40" s="23">
        <v>6</v>
      </c>
      <c r="Z40" s="24"/>
      <c r="AA40" s="24"/>
      <c r="AB40" s="25"/>
      <c r="AF40" s="23">
        <v>4</v>
      </c>
      <c r="AG40" s="24"/>
      <c r="AH40" s="24"/>
      <c r="AI40" s="25"/>
      <c r="AJ40" s="23">
        <v>5</v>
      </c>
      <c r="AK40" s="24"/>
      <c r="AL40" s="24"/>
      <c r="AM40" s="25"/>
      <c r="AN40" s="23">
        <v>6</v>
      </c>
      <c r="AO40" s="24"/>
      <c r="AP40" s="24"/>
      <c r="AQ40" s="25"/>
    </row>
    <row r="41" spans="2:43">
      <c r="B41" s="61" t="s">
        <v>194</v>
      </c>
      <c r="C41" s="27"/>
      <c r="D41" s="27"/>
      <c r="E41" s="28"/>
      <c r="F41" s="26" t="s">
        <v>194</v>
      </c>
      <c r="G41" s="27"/>
      <c r="H41" s="27"/>
      <c r="I41" s="28"/>
      <c r="J41" s="26" t="s">
        <v>194</v>
      </c>
      <c r="K41" s="27"/>
      <c r="L41" s="27"/>
      <c r="M41" s="28"/>
      <c r="Q41" s="26" t="s">
        <v>194</v>
      </c>
      <c r="R41" s="27"/>
      <c r="S41" s="27"/>
      <c r="T41" s="28"/>
      <c r="U41" s="26" t="s">
        <v>194</v>
      </c>
      <c r="V41" s="27"/>
      <c r="W41" s="27"/>
      <c r="X41" s="28"/>
      <c r="Y41" s="26" t="s">
        <v>194</v>
      </c>
      <c r="Z41" s="27"/>
      <c r="AA41" s="27"/>
      <c r="AB41" s="28"/>
      <c r="AF41" s="26" t="s">
        <v>194</v>
      </c>
      <c r="AG41" s="27"/>
      <c r="AH41" s="27"/>
      <c r="AI41" s="28"/>
      <c r="AJ41" s="26" t="s">
        <v>194</v>
      </c>
      <c r="AK41" s="27"/>
      <c r="AL41" s="27"/>
      <c r="AM41" s="28"/>
      <c r="AN41" s="26" t="s">
        <v>194</v>
      </c>
      <c r="AO41" s="27"/>
      <c r="AP41" s="27"/>
      <c r="AQ41" s="28"/>
    </row>
    <row r="42" spans="2:43">
      <c r="B42" s="61" t="s">
        <v>187</v>
      </c>
      <c r="C42" s="27"/>
      <c r="D42" s="27"/>
      <c r="E42" s="28"/>
      <c r="F42" s="26" t="s">
        <v>195</v>
      </c>
      <c r="G42" s="27"/>
      <c r="H42" s="27"/>
      <c r="I42" s="28"/>
      <c r="J42" s="26" t="s">
        <v>188</v>
      </c>
      <c r="K42" s="27"/>
      <c r="L42" s="27"/>
      <c r="M42" s="28"/>
      <c r="Q42" s="26" t="s">
        <v>187</v>
      </c>
      <c r="R42" s="27"/>
      <c r="S42" s="27"/>
      <c r="T42" s="28"/>
      <c r="U42" s="26" t="s">
        <v>195</v>
      </c>
      <c r="V42" s="27"/>
      <c r="W42" s="27"/>
      <c r="X42" s="28"/>
      <c r="Y42" s="26" t="s">
        <v>188</v>
      </c>
      <c r="Z42" s="27"/>
      <c r="AA42" s="27"/>
      <c r="AB42" s="28"/>
      <c r="AF42" s="26" t="s">
        <v>187</v>
      </c>
      <c r="AG42" s="27"/>
      <c r="AH42" s="27"/>
      <c r="AI42" s="28"/>
      <c r="AJ42" s="26" t="s">
        <v>195</v>
      </c>
      <c r="AK42" s="27"/>
      <c r="AL42" s="27"/>
      <c r="AM42" s="28"/>
      <c r="AN42" s="26" t="s">
        <v>188</v>
      </c>
      <c r="AO42" s="27"/>
      <c r="AP42" s="27"/>
      <c r="AQ42" s="28"/>
    </row>
    <row r="43" spans="2:43">
      <c r="B43" s="61"/>
      <c r="C43" s="27"/>
      <c r="D43" s="27"/>
      <c r="E43" s="28"/>
      <c r="F43" s="26" t="s">
        <v>171</v>
      </c>
      <c r="G43" s="27"/>
      <c r="H43" s="27"/>
      <c r="I43" s="28"/>
      <c r="J43" s="26" t="s">
        <v>197</v>
      </c>
      <c r="K43" s="27"/>
      <c r="L43" s="27"/>
      <c r="M43" s="28"/>
      <c r="Q43" s="26"/>
      <c r="R43" s="27"/>
      <c r="S43" s="27"/>
      <c r="T43" s="28"/>
      <c r="U43" s="26" t="s">
        <v>171</v>
      </c>
      <c r="V43" s="27"/>
      <c r="W43" s="27"/>
      <c r="X43" s="28"/>
      <c r="Y43" s="26" t="s">
        <v>197</v>
      </c>
      <c r="Z43" s="27"/>
      <c r="AA43" s="27"/>
      <c r="AB43" s="28"/>
      <c r="AD43" s="63"/>
      <c r="AF43" s="26"/>
      <c r="AG43" s="27"/>
      <c r="AH43" s="27"/>
      <c r="AI43" s="28"/>
      <c r="AJ43" s="26" t="s">
        <v>171</v>
      </c>
      <c r="AK43" s="27"/>
      <c r="AL43" s="27"/>
      <c r="AM43" s="28"/>
      <c r="AN43" s="26" t="s">
        <v>197</v>
      </c>
      <c r="AO43" s="27"/>
      <c r="AP43" s="27"/>
      <c r="AQ43" s="28"/>
    </row>
    <row r="44" spans="2:43">
      <c r="B44" s="26"/>
      <c r="C44" s="27"/>
      <c r="D44" s="27"/>
      <c r="E44" s="28"/>
      <c r="F44" s="26"/>
      <c r="G44" s="27"/>
      <c r="H44" s="27"/>
      <c r="I44" s="28"/>
      <c r="J44" s="26"/>
      <c r="K44" s="27"/>
      <c r="L44" s="27"/>
      <c r="M44" s="28"/>
      <c r="Q44" s="26"/>
      <c r="R44" s="27"/>
      <c r="S44" s="27"/>
      <c r="T44" s="28"/>
      <c r="U44" s="26"/>
      <c r="V44" s="27"/>
      <c r="W44" s="27"/>
      <c r="X44" s="28"/>
      <c r="Y44" s="26"/>
      <c r="Z44" s="27"/>
      <c r="AA44" s="27"/>
      <c r="AB44" s="28"/>
      <c r="AF44" s="26"/>
      <c r="AG44" s="27"/>
      <c r="AH44" s="27"/>
      <c r="AI44" s="28"/>
      <c r="AJ44" s="26"/>
      <c r="AK44" s="27"/>
      <c r="AL44" s="27"/>
      <c r="AM44" s="28"/>
      <c r="AN44" s="26"/>
      <c r="AO44" s="27"/>
      <c r="AP44" s="27"/>
      <c r="AQ44" s="28"/>
    </row>
    <row r="45" spans="2:43" ht="15.75" thickBot="1">
      <c r="B45" s="29"/>
      <c r="C45" s="30"/>
      <c r="D45" s="30"/>
      <c r="E45" s="31"/>
      <c r="F45" s="29"/>
      <c r="G45" s="30"/>
      <c r="H45" s="30"/>
      <c r="I45" s="31"/>
      <c r="J45" s="29"/>
      <c r="K45" s="30"/>
      <c r="L45" s="30"/>
      <c r="M45" s="31"/>
      <c r="Q45" s="29"/>
      <c r="R45" s="30"/>
      <c r="S45" s="30"/>
      <c r="T45" s="31"/>
      <c r="U45" s="29"/>
      <c r="V45" s="30"/>
      <c r="W45" s="30"/>
      <c r="X45" s="31"/>
      <c r="Y45" s="29"/>
      <c r="Z45" s="30"/>
      <c r="AA45" s="30"/>
      <c r="AB45" s="31"/>
      <c r="AF45" s="29"/>
      <c r="AG45" s="30"/>
      <c r="AH45" s="30"/>
      <c r="AI45" s="31"/>
      <c r="AJ45" s="29"/>
      <c r="AK45" s="30"/>
      <c r="AL45" s="30"/>
      <c r="AM45" s="31"/>
      <c r="AN45" s="29"/>
      <c r="AO45" s="30"/>
      <c r="AP45" s="30"/>
      <c r="AQ45" s="31"/>
    </row>
    <row r="46" spans="2:43" ht="15" customHeight="1">
      <c r="B46" s="23">
        <v>7</v>
      </c>
      <c r="C46" s="24"/>
      <c r="D46" s="24"/>
      <c r="E46" s="25"/>
      <c r="F46" s="23">
        <v>8</v>
      </c>
      <c r="G46" s="24"/>
      <c r="H46" s="24"/>
      <c r="I46" s="25"/>
      <c r="J46" s="23">
        <v>9</v>
      </c>
      <c r="K46" s="24"/>
      <c r="L46" s="24"/>
      <c r="M46" s="25"/>
      <c r="Q46" s="23">
        <v>7</v>
      </c>
      <c r="R46" s="24"/>
      <c r="S46" s="24"/>
      <c r="T46" s="25"/>
      <c r="U46" s="23">
        <v>8</v>
      </c>
      <c r="V46" s="24"/>
      <c r="W46" s="24"/>
      <c r="X46" s="25"/>
      <c r="Y46" s="23">
        <v>9</v>
      </c>
      <c r="Z46" s="24"/>
      <c r="AA46" s="24"/>
      <c r="AB46" s="25"/>
      <c r="AF46" s="23">
        <v>7</v>
      </c>
      <c r="AG46" s="24"/>
      <c r="AH46" s="24"/>
      <c r="AI46" s="25"/>
      <c r="AJ46" s="23">
        <v>8</v>
      </c>
      <c r="AK46" s="24"/>
      <c r="AL46" s="24"/>
      <c r="AM46" s="25"/>
      <c r="AN46" s="23">
        <v>9</v>
      </c>
      <c r="AO46" s="24"/>
      <c r="AP46" s="24"/>
      <c r="AQ46" s="25"/>
    </row>
    <row r="47" spans="2:43">
      <c r="B47" s="26" t="s">
        <v>198</v>
      </c>
      <c r="C47" s="27"/>
      <c r="D47" s="27"/>
      <c r="E47" s="28"/>
      <c r="F47" s="26" t="s">
        <v>250</v>
      </c>
      <c r="G47" s="27"/>
      <c r="H47" s="27"/>
      <c r="I47" s="28"/>
      <c r="J47" s="26" t="s">
        <v>198</v>
      </c>
      <c r="K47" s="27"/>
      <c r="L47" s="27"/>
      <c r="M47" s="28"/>
      <c r="Q47" s="26" t="s">
        <v>198</v>
      </c>
      <c r="R47" s="27"/>
      <c r="S47" s="27"/>
      <c r="T47" s="28"/>
      <c r="U47" s="26" t="s">
        <v>250</v>
      </c>
      <c r="V47" s="27"/>
      <c r="W47" s="27"/>
      <c r="X47" s="28"/>
      <c r="Y47" s="26" t="s">
        <v>198</v>
      </c>
      <c r="Z47" s="27"/>
      <c r="AA47" s="27"/>
      <c r="AB47" s="28"/>
      <c r="AF47" s="26" t="s">
        <v>198</v>
      </c>
      <c r="AG47" s="27"/>
      <c r="AH47" s="27"/>
      <c r="AI47" s="28"/>
      <c r="AJ47" s="26" t="s">
        <v>250</v>
      </c>
      <c r="AK47" s="27"/>
      <c r="AL47" s="27"/>
      <c r="AM47" s="28"/>
      <c r="AN47" s="26" t="s">
        <v>198</v>
      </c>
      <c r="AO47" s="27"/>
      <c r="AP47" s="27"/>
      <c r="AQ47" s="28"/>
    </row>
    <row r="48" spans="2:43">
      <c r="B48" s="26" t="s">
        <v>189</v>
      </c>
      <c r="C48" s="27"/>
      <c r="D48" s="27"/>
      <c r="E48" s="28"/>
      <c r="F48" s="26" t="s">
        <v>251</v>
      </c>
      <c r="G48" s="27"/>
      <c r="H48" s="27"/>
      <c r="I48" s="28"/>
      <c r="J48" s="26" t="s">
        <v>200</v>
      </c>
      <c r="K48" s="27"/>
      <c r="L48" s="27"/>
      <c r="M48" s="28"/>
      <c r="Q48" s="26" t="s">
        <v>189</v>
      </c>
      <c r="R48" s="27"/>
      <c r="S48" s="27"/>
      <c r="T48" s="28"/>
      <c r="U48" s="26" t="s">
        <v>251</v>
      </c>
      <c r="V48" s="27"/>
      <c r="W48" s="27"/>
      <c r="X48" s="28"/>
      <c r="Y48" s="26" t="s">
        <v>200</v>
      </c>
      <c r="Z48" s="27"/>
      <c r="AA48" s="27"/>
      <c r="AB48" s="28"/>
      <c r="AF48" s="26" t="s">
        <v>189</v>
      </c>
      <c r="AG48" s="27"/>
      <c r="AH48" s="27"/>
      <c r="AI48" s="28"/>
      <c r="AJ48" s="26" t="s">
        <v>251</v>
      </c>
      <c r="AK48" s="27"/>
      <c r="AL48" s="27"/>
      <c r="AM48" s="28"/>
      <c r="AN48" s="26" t="s">
        <v>200</v>
      </c>
      <c r="AO48" s="27"/>
      <c r="AP48" s="27"/>
      <c r="AQ48" s="28"/>
    </row>
    <row r="49" spans="2:43">
      <c r="B49" s="26" t="s">
        <v>254</v>
      </c>
      <c r="C49" s="27"/>
      <c r="D49" s="27"/>
      <c r="E49" s="28"/>
      <c r="F49" s="26"/>
      <c r="G49" s="27"/>
      <c r="H49" s="27"/>
      <c r="I49" s="28"/>
      <c r="J49" s="26"/>
      <c r="K49" s="27"/>
      <c r="L49" s="27"/>
      <c r="M49" s="28"/>
      <c r="Q49" s="26"/>
      <c r="R49" s="27"/>
      <c r="S49" s="27"/>
      <c r="T49" s="28"/>
      <c r="U49" s="26"/>
      <c r="V49" s="27"/>
      <c r="W49" s="27"/>
      <c r="X49" s="28"/>
      <c r="Y49" s="26"/>
      <c r="Z49" s="27"/>
      <c r="AA49" s="27"/>
      <c r="AB49" s="28"/>
      <c r="AF49" s="26"/>
      <c r="AG49" s="27"/>
      <c r="AH49" s="27"/>
      <c r="AI49" s="28"/>
      <c r="AJ49" s="26"/>
      <c r="AK49" s="27"/>
      <c r="AL49" s="27"/>
      <c r="AM49" s="28"/>
      <c r="AN49" s="26"/>
      <c r="AO49" s="27"/>
      <c r="AP49" s="27"/>
      <c r="AQ49" s="28"/>
    </row>
    <row r="50" spans="2:43">
      <c r="B50" s="26" t="s">
        <v>216</v>
      </c>
      <c r="C50" s="27"/>
      <c r="D50" s="27"/>
      <c r="E50" s="28"/>
      <c r="F50" s="26"/>
      <c r="G50" s="27"/>
      <c r="H50" s="27"/>
      <c r="I50" s="28"/>
      <c r="J50" s="26" t="s">
        <v>217</v>
      </c>
      <c r="K50" s="27"/>
      <c r="L50" s="27"/>
      <c r="M50" s="28"/>
      <c r="Q50" s="26" t="s">
        <v>216</v>
      </c>
      <c r="R50" s="27"/>
      <c r="S50" s="27"/>
      <c r="T50" s="28"/>
      <c r="U50" s="26"/>
      <c r="V50" s="27"/>
      <c r="W50" s="27"/>
      <c r="X50" s="28"/>
      <c r="Y50" s="26" t="s">
        <v>217</v>
      </c>
      <c r="Z50" s="27"/>
      <c r="AA50" s="27"/>
      <c r="AB50" s="28"/>
      <c r="AF50" s="26" t="s">
        <v>216</v>
      </c>
      <c r="AG50" s="27"/>
      <c r="AH50" s="27"/>
      <c r="AI50" s="28"/>
      <c r="AJ50" s="26"/>
      <c r="AK50" s="27"/>
      <c r="AL50" s="27"/>
      <c r="AM50" s="28"/>
      <c r="AN50" s="26" t="s">
        <v>217</v>
      </c>
      <c r="AO50" s="27"/>
      <c r="AP50" s="27"/>
      <c r="AQ50" s="28"/>
    </row>
    <row r="51" spans="2:43" ht="15.75" thickBot="1">
      <c r="B51" s="29"/>
      <c r="C51" s="30"/>
      <c r="D51" s="30"/>
      <c r="E51" s="31"/>
      <c r="F51" s="29"/>
      <c r="G51" s="30"/>
      <c r="H51" s="30"/>
      <c r="I51" s="31"/>
      <c r="J51" s="29"/>
      <c r="K51" s="30"/>
      <c r="L51" s="30"/>
      <c r="M51" s="31"/>
      <c r="Q51" s="29"/>
      <c r="R51" s="30"/>
      <c r="S51" s="30"/>
      <c r="T51" s="31"/>
      <c r="U51" s="29"/>
      <c r="V51" s="30"/>
      <c r="W51" s="30"/>
      <c r="X51" s="31"/>
      <c r="Y51" s="29"/>
      <c r="Z51" s="30"/>
      <c r="AA51" s="30"/>
      <c r="AB51" s="31"/>
      <c r="AF51" s="29"/>
      <c r="AG51" s="30"/>
      <c r="AH51" s="30"/>
      <c r="AI51" s="31"/>
      <c r="AJ51" s="29"/>
      <c r="AK51" s="30"/>
      <c r="AL51" s="30"/>
      <c r="AM51" s="31"/>
      <c r="AN51" s="29"/>
      <c r="AO51" s="30"/>
      <c r="AP51" s="30"/>
      <c r="AQ51" s="31"/>
    </row>
    <row r="52" spans="2:43" ht="15" customHeight="1">
      <c r="B52" s="23">
        <v>10</v>
      </c>
      <c r="C52" s="24"/>
      <c r="D52" s="24"/>
      <c r="E52" s="25"/>
      <c r="F52" s="23">
        <v>11</v>
      </c>
      <c r="G52" s="24"/>
      <c r="H52" s="24"/>
      <c r="I52" s="25"/>
      <c r="J52" s="23">
        <v>12</v>
      </c>
      <c r="K52" s="24"/>
      <c r="L52" s="24"/>
      <c r="M52" s="25"/>
      <c r="Q52" s="23">
        <v>10</v>
      </c>
      <c r="R52" s="24"/>
      <c r="S52" s="24"/>
      <c r="T52" s="25"/>
      <c r="U52" s="23">
        <v>11</v>
      </c>
      <c r="V52" s="24"/>
      <c r="W52" s="24"/>
      <c r="X52" s="25"/>
      <c r="Y52" s="23">
        <v>12</v>
      </c>
      <c r="Z52" s="24"/>
      <c r="AA52" s="24"/>
      <c r="AB52" s="25"/>
      <c r="AF52" s="23">
        <v>10</v>
      </c>
      <c r="AG52" s="24"/>
      <c r="AH52" s="24"/>
      <c r="AI52" s="25"/>
      <c r="AJ52" s="23">
        <v>11</v>
      </c>
      <c r="AK52" s="24"/>
      <c r="AL52" s="24"/>
      <c r="AM52" s="25"/>
      <c r="AN52" s="23">
        <v>12</v>
      </c>
      <c r="AO52" s="24"/>
      <c r="AP52" s="24"/>
      <c r="AQ52" s="25"/>
    </row>
    <row r="53" spans="2:43">
      <c r="B53" s="26"/>
      <c r="C53" s="27"/>
      <c r="D53" s="27"/>
      <c r="E53" s="28"/>
      <c r="F53" s="26"/>
      <c r="G53" s="27"/>
      <c r="H53" s="27"/>
      <c r="I53" s="28"/>
      <c r="J53" s="26"/>
      <c r="K53" s="27"/>
      <c r="L53" s="27"/>
      <c r="M53" s="28"/>
      <c r="Q53" s="61" t="s">
        <v>194</v>
      </c>
      <c r="R53" s="27"/>
      <c r="S53" s="27"/>
      <c r="T53" s="28"/>
      <c r="U53" s="26"/>
      <c r="V53" s="27"/>
      <c r="W53" s="27"/>
      <c r="X53" s="28"/>
      <c r="Y53" s="26"/>
      <c r="Z53" s="27"/>
      <c r="AA53" s="27"/>
      <c r="AB53" s="28"/>
      <c r="AF53" s="62" t="s">
        <v>194</v>
      </c>
      <c r="AG53" s="27"/>
      <c r="AH53" s="27"/>
      <c r="AI53" s="28"/>
      <c r="AJ53" s="61" t="s">
        <v>198</v>
      </c>
      <c r="AK53" s="27"/>
      <c r="AL53" s="27"/>
      <c r="AM53" s="28"/>
      <c r="AN53" s="26"/>
      <c r="AO53" s="27"/>
      <c r="AP53" s="27"/>
      <c r="AQ53" s="28"/>
    </row>
    <row r="54" spans="2:43">
      <c r="B54" s="26"/>
      <c r="C54" s="27"/>
      <c r="D54" s="27"/>
      <c r="E54" s="28"/>
      <c r="F54" s="26"/>
      <c r="G54" s="27"/>
      <c r="H54" s="27"/>
      <c r="I54" s="28"/>
      <c r="J54" s="26"/>
      <c r="K54" s="27"/>
      <c r="L54" s="27"/>
      <c r="M54" s="28"/>
      <c r="Q54" s="61" t="s">
        <v>189</v>
      </c>
      <c r="R54" s="27"/>
      <c r="S54" s="27"/>
      <c r="T54" s="28"/>
      <c r="U54" s="26"/>
      <c r="V54" s="27"/>
      <c r="W54" s="27"/>
      <c r="X54" s="28"/>
      <c r="Y54" s="26"/>
      <c r="Z54" s="27"/>
      <c r="AA54" s="27"/>
      <c r="AB54" s="28"/>
      <c r="AF54" s="62" t="s">
        <v>329</v>
      </c>
      <c r="AG54" s="27"/>
      <c r="AH54" s="27"/>
      <c r="AI54" s="28"/>
      <c r="AJ54" s="61" t="s">
        <v>190</v>
      </c>
      <c r="AK54" s="27"/>
      <c r="AL54" s="27"/>
      <c r="AM54" s="28"/>
      <c r="AN54" s="26"/>
      <c r="AO54" s="27"/>
      <c r="AP54" s="27"/>
      <c r="AQ54" s="28"/>
    </row>
    <row r="55" spans="2:43">
      <c r="B55" s="26"/>
      <c r="C55" s="27"/>
      <c r="D55" s="27"/>
      <c r="E55" s="28"/>
      <c r="F55" s="26"/>
      <c r="G55" s="27"/>
      <c r="H55" s="27"/>
      <c r="I55" s="28"/>
      <c r="J55" s="26"/>
      <c r="K55" s="27"/>
      <c r="L55" s="27"/>
      <c r="M55" s="28"/>
      <c r="Q55" s="26"/>
      <c r="R55" s="27"/>
      <c r="S55" s="27"/>
      <c r="T55" s="28"/>
      <c r="U55" s="26"/>
      <c r="V55" s="27"/>
      <c r="W55" s="27"/>
      <c r="X55" s="28"/>
      <c r="Y55" s="26"/>
      <c r="Z55" s="27"/>
      <c r="AA55" s="27"/>
      <c r="AB55" s="28"/>
      <c r="AF55" s="26"/>
      <c r="AG55" s="27"/>
      <c r="AH55" s="27"/>
      <c r="AI55" s="28"/>
      <c r="AJ55" s="26"/>
      <c r="AK55" s="27"/>
      <c r="AL55" s="27"/>
      <c r="AM55" s="28"/>
      <c r="AN55" s="26"/>
      <c r="AO55" s="27"/>
      <c r="AP55" s="27"/>
      <c r="AQ55" s="28"/>
    </row>
    <row r="56" spans="2:43">
      <c r="B56" s="26" t="s">
        <v>213</v>
      </c>
      <c r="C56" s="27"/>
      <c r="D56" s="27"/>
      <c r="E56" s="28"/>
      <c r="F56" s="26" t="s">
        <v>218</v>
      </c>
      <c r="G56" s="27"/>
      <c r="H56" s="27"/>
      <c r="I56" s="28"/>
      <c r="J56" s="26"/>
      <c r="K56" s="27"/>
      <c r="L56" s="27"/>
      <c r="M56" s="28"/>
      <c r="Q56" s="26" t="s">
        <v>213</v>
      </c>
      <c r="R56" s="27"/>
      <c r="S56" s="27"/>
      <c r="T56" s="28"/>
      <c r="U56" s="26" t="s">
        <v>218</v>
      </c>
      <c r="V56" s="27"/>
      <c r="W56" s="27"/>
      <c r="X56" s="28"/>
      <c r="Y56" s="26"/>
      <c r="Z56" s="27"/>
      <c r="AA56" s="27"/>
      <c r="AB56" s="28"/>
      <c r="AF56" s="26" t="s">
        <v>213</v>
      </c>
      <c r="AG56" s="27"/>
      <c r="AH56" s="27"/>
      <c r="AI56" s="28"/>
      <c r="AJ56" s="26" t="s">
        <v>218</v>
      </c>
      <c r="AK56" s="27"/>
      <c r="AL56" s="27"/>
      <c r="AM56" s="28"/>
      <c r="AN56" s="26"/>
      <c r="AO56" s="27"/>
      <c r="AP56" s="27"/>
      <c r="AQ56" s="28"/>
    </row>
    <row r="57" spans="2:43" ht="15.75" thickBot="1">
      <c r="B57" s="29"/>
      <c r="C57" s="30"/>
      <c r="D57" s="30"/>
      <c r="E57" s="31"/>
      <c r="F57" s="29"/>
      <c r="G57" s="30"/>
      <c r="H57" s="30"/>
      <c r="I57" s="31"/>
      <c r="J57" s="29"/>
      <c r="K57" s="30"/>
      <c r="L57" s="30"/>
      <c r="M57" s="31"/>
      <c r="Q57" s="29"/>
      <c r="R57" s="30"/>
      <c r="S57" s="30"/>
      <c r="T57" s="31"/>
      <c r="U57" s="29"/>
      <c r="V57" s="30"/>
      <c r="W57" s="30"/>
      <c r="X57" s="31"/>
      <c r="Y57" s="29"/>
      <c r="Z57" s="30"/>
      <c r="AA57" s="30"/>
      <c r="AB57" s="31"/>
      <c r="AF57" s="29"/>
      <c r="AG57" s="30"/>
      <c r="AH57" s="30"/>
      <c r="AI57" s="31"/>
      <c r="AJ57" s="29"/>
      <c r="AK57" s="30"/>
      <c r="AL57" s="30"/>
      <c r="AM57" s="31"/>
      <c r="AN57" s="29"/>
      <c r="AO57" s="30"/>
      <c r="AP57" s="30"/>
      <c r="AQ57" s="31"/>
    </row>
    <row r="58" spans="2:43" ht="15.75" thickBot="1"/>
    <row r="59" spans="2:43" ht="15.75" thickBot="1">
      <c r="B59" s="178">
        <v>7</v>
      </c>
      <c r="C59" s="179"/>
      <c r="D59" s="179"/>
      <c r="E59" s="179"/>
      <c r="F59" s="179"/>
      <c r="G59" s="179"/>
      <c r="H59" s="179"/>
      <c r="I59" s="179"/>
      <c r="J59" s="179"/>
      <c r="K59" s="179"/>
      <c r="L59" s="179"/>
      <c r="M59" s="180"/>
      <c r="Q59" s="178">
        <v>8</v>
      </c>
      <c r="R59" s="179"/>
      <c r="S59" s="179"/>
      <c r="T59" s="179"/>
      <c r="U59" s="179"/>
      <c r="V59" s="179"/>
      <c r="W59" s="179"/>
      <c r="X59" s="179"/>
      <c r="Y59" s="179"/>
      <c r="Z59" s="179"/>
      <c r="AA59" s="179"/>
      <c r="AB59" s="180"/>
      <c r="AF59" s="178">
        <v>9</v>
      </c>
      <c r="AG59" s="179"/>
      <c r="AH59" s="179"/>
      <c r="AI59" s="179"/>
      <c r="AJ59" s="179"/>
      <c r="AK59" s="179"/>
      <c r="AL59" s="179"/>
      <c r="AM59" s="179"/>
      <c r="AN59" s="179"/>
      <c r="AO59" s="179"/>
      <c r="AP59" s="179"/>
      <c r="AQ59" s="180"/>
    </row>
    <row r="60" spans="2:43" ht="15.75" thickBot="1"/>
    <row r="61" spans="2:43">
      <c r="B61" s="23">
        <v>1</v>
      </c>
      <c r="C61" s="24"/>
      <c r="D61" s="24"/>
      <c r="E61" s="25"/>
      <c r="F61" s="23">
        <v>2</v>
      </c>
      <c r="G61" s="24"/>
      <c r="H61" s="24"/>
      <c r="I61" s="25"/>
      <c r="J61" s="23">
        <v>3</v>
      </c>
      <c r="K61" s="24"/>
      <c r="L61" s="24"/>
      <c r="M61" s="25"/>
      <c r="Q61" s="23">
        <v>1</v>
      </c>
      <c r="R61" s="24"/>
      <c r="S61" s="24"/>
      <c r="T61" s="25"/>
      <c r="U61" s="23">
        <v>2</v>
      </c>
      <c r="V61" s="24"/>
      <c r="W61" s="24"/>
      <c r="X61" s="25"/>
      <c r="Y61" s="23">
        <v>3</v>
      </c>
      <c r="Z61" s="24"/>
      <c r="AA61" s="24"/>
      <c r="AB61" s="25"/>
      <c r="AF61" s="91">
        <v>1</v>
      </c>
      <c r="AG61" s="92"/>
      <c r="AH61" s="92"/>
      <c r="AI61" s="93"/>
      <c r="AJ61" s="91">
        <v>2</v>
      </c>
      <c r="AK61" s="92"/>
      <c r="AL61" s="92"/>
      <c r="AM61" s="93"/>
      <c r="AN61" s="109">
        <v>3</v>
      </c>
      <c r="AO61" s="110"/>
      <c r="AP61" s="110"/>
      <c r="AQ61" s="111"/>
    </row>
    <row r="62" spans="2:43">
      <c r="B62" s="26" t="s">
        <v>192</v>
      </c>
      <c r="C62" s="27"/>
      <c r="D62" s="27"/>
      <c r="E62" s="28"/>
      <c r="F62" s="61" t="s">
        <v>194</v>
      </c>
      <c r="G62" s="27"/>
      <c r="H62" s="27"/>
      <c r="I62" s="28"/>
      <c r="J62" s="26" t="s">
        <v>192</v>
      </c>
      <c r="K62" s="27"/>
      <c r="L62" s="27"/>
      <c r="M62" s="28"/>
      <c r="Q62" s="26" t="s">
        <v>192</v>
      </c>
      <c r="R62" s="27"/>
      <c r="S62" s="27"/>
      <c r="T62" s="28"/>
      <c r="U62" s="62" t="s">
        <v>194</v>
      </c>
      <c r="V62" s="27"/>
      <c r="W62" s="27"/>
      <c r="X62" s="28"/>
      <c r="Y62" s="26" t="s">
        <v>192</v>
      </c>
      <c r="Z62" s="27"/>
      <c r="AA62" s="27"/>
      <c r="AB62" s="28"/>
      <c r="AF62" s="94" t="s">
        <v>192</v>
      </c>
      <c r="AG62" s="95"/>
      <c r="AH62" s="95"/>
      <c r="AI62" s="96"/>
      <c r="AJ62" s="94" t="s">
        <v>194</v>
      </c>
      <c r="AK62" s="95"/>
      <c r="AL62" s="95"/>
      <c r="AM62" s="96"/>
      <c r="AN62" s="112" t="s">
        <v>192</v>
      </c>
      <c r="AO62" s="113"/>
      <c r="AP62" s="113"/>
      <c r="AQ62" s="114"/>
    </row>
    <row r="63" spans="2:43">
      <c r="B63" s="26" t="s">
        <v>191</v>
      </c>
      <c r="C63" s="27"/>
      <c r="D63" s="27"/>
      <c r="E63" s="28"/>
      <c r="F63" s="61" t="s">
        <v>191</v>
      </c>
      <c r="G63" s="27"/>
      <c r="H63" s="27"/>
      <c r="I63" s="28"/>
      <c r="J63" s="26" t="s">
        <v>188</v>
      </c>
      <c r="K63" s="27"/>
      <c r="L63" s="27"/>
      <c r="M63" s="28"/>
      <c r="Q63" s="26" t="s">
        <v>191</v>
      </c>
      <c r="R63" s="27"/>
      <c r="S63" s="27"/>
      <c r="T63" s="28"/>
      <c r="U63" s="62" t="s">
        <v>191</v>
      </c>
      <c r="V63" s="27"/>
      <c r="W63" s="27"/>
      <c r="X63" s="28"/>
      <c r="Y63" s="26" t="s">
        <v>188</v>
      </c>
      <c r="Z63" s="27"/>
      <c r="AA63" s="27"/>
      <c r="AB63" s="28"/>
      <c r="AF63" s="94" t="s">
        <v>191</v>
      </c>
      <c r="AG63" s="95"/>
      <c r="AH63" s="95"/>
      <c r="AI63" s="96"/>
      <c r="AJ63" s="94" t="s">
        <v>191</v>
      </c>
      <c r="AK63" s="95"/>
      <c r="AL63" s="95"/>
      <c r="AM63" s="96"/>
      <c r="AN63" s="112" t="s">
        <v>188</v>
      </c>
      <c r="AO63" s="113"/>
      <c r="AP63" s="113"/>
      <c r="AQ63" s="114"/>
    </row>
    <row r="64" spans="2:43">
      <c r="B64" s="26"/>
      <c r="C64" s="27"/>
      <c r="D64" s="27"/>
      <c r="E64" s="28"/>
      <c r="F64" s="26"/>
      <c r="G64" s="27"/>
      <c r="H64" s="27"/>
      <c r="I64" s="28"/>
      <c r="J64" s="26"/>
      <c r="K64" s="27"/>
      <c r="L64" s="27"/>
      <c r="M64" s="28"/>
      <c r="Q64" s="26"/>
      <c r="R64" s="27"/>
      <c r="S64" s="27"/>
      <c r="T64" s="28"/>
      <c r="U64" s="26"/>
      <c r="V64" s="27"/>
      <c r="W64" s="27"/>
      <c r="X64" s="28"/>
      <c r="Y64" s="26"/>
      <c r="Z64" s="27"/>
      <c r="AA64" s="27"/>
      <c r="AB64" s="28"/>
      <c r="AF64" s="94"/>
      <c r="AG64" s="95"/>
      <c r="AH64" s="95"/>
      <c r="AI64" s="96"/>
      <c r="AJ64" s="94"/>
      <c r="AK64" s="95"/>
      <c r="AL64" s="95"/>
      <c r="AM64" s="96"/>
      <c r="AN64" s="112"/>
      <c r="AO64" s="113"/>
      <c r="AP64" s="113"/>
      <c r="AQ64" s="114"/>
    </row>
    <row r="65" spans="2:43">
      <c r="B65" s="26" t="s">
        <v>214</v>
      </c>
      <c r="C65" s="27"/>
      <c r="D65" s="27"/>
      <c r="E65" s="28"/>
      <c r="F65" s="26"/>
      <c r="G65" s="27"/>
      <c r="H65" s="27"/>
      <c r="I65" s="28"/>
      <c r="J65" s="26" t="s">
        <v>215</v>
      </c>
      <c r="K65" s="27"/>
      <c r="L65" s="27"/>
      <c r="M65" s="28"/>
      <c r="Q65" s="26" t="s">
        <v>214</v>
      </c>
      <c r="R65" s="27"/>
      <c r="S65" s="27"/>
      <c r="T65" s="28"/>
      <c r="U65" s="26"/>
      <c r="V65" s="27"/>
      <c r="W65" s="27"/>
      <c r="X65" s="28"/>
      <c r="Y65" s="26" t="s">
        <v>215</v>
      </c>
      <c r="Z65" s="27"/>
      <c r="AA65" s="27"/>
      <c r="AB65" s="28"/>
      <c r="AF65" s="94" t="s">
        <v>214</v>
      </c>
      <c r="AG65" s="95"/>
      <c r="AH65" s="95"/>
      <c r="AI65" s="96"/>
      <c r="AJ65" s="94"/>
      <c r="AK65" s="95"/>
      <c r="AL65" s="95"/>
      <c r="AM65" s="96"/>
      <c r="AN65" s="112" t="s">
        <v>215</v>
      </c>
      <c r="AO65" s="113"/>
      <c r="AP65" s="113"/>
      <c r="AQ65" s="114"/>
    </row>
    <row r="66" spans="2:43" ht="15.75" thickBot="1">
      <c r="B66" s="29"/>
      <c r="C66" s="30"/>
      <c r="D66" s="30"/>
      <c r="E66" s="31"/>
      <c r="F66" s="29"/>
      <c r="G66" s="30"/>
      <c r="H66" s="30"/>
      <c r="I66" s="31"/>
      <c r="J66" s="29"/>
      <c r="K66" s="30"/>
      <c r="L66" s="30"/>
      <c r="M66" s="31"/>
      <c r="Q66" s="29"/>
      <c r="R66" s="30"/>
      <c r="S66" s="30"/>
      <c r="T66" s="31"/>
      <c r="U66" s="29"/>
      <c r="V66" s="30"/>
      <c r="W66" s="30"/>
      <c r="X66" s="31"/>
      <c r="Y66" s="29"/>
      <c r="Z66" s="30"/>
      <c r="AA66" s="30"/>
      <c r="AB66" s="31"/>
      <c r="AF66" s="97"/>
      <c r="AG66" s="98"/>
      <c r="AH66" s="98"/>
      <c r="AI66" s="99"/>
      <c r="AJ66" s="97"/>
      <c r="AK66" s="98"/>
      <c r="AL66" s="98"/>
      <c r="AM66" s="99"/>
      <c r="AN66" s="115"/>
      <c r="AO66" s="116"/>
      <c r="AP66" s="116"/>
      <c r="AQ66" s="117"/>
    </row>
    <row r="67" spans="2:43">
      <c r="B67" s="23">
        <v>4</v>
      </c>
      <c r="C67" s="24"/>
      <c r="D67" s="24"/>
      <c r="E67" s="25"/>
      <c r="F67" s="23">
        <v>5</v>
      </c>
      <c r="G67" s="24"/>
      <c r="H67" s="24"/>
      <c r="I67" s="25"/>
      <c r="J67" s="23">
        <v>6</v>
      </c>
      <c r="K67" s="24"/>
      <c r="L67" s="24"/>
      <c r="M67" s="25"/>
      <c r="Q67" s="23">
        <v>4</v>
      </c>
      <c r="R67" s="24"/>
      <c r="S67" s="24"/>
      <c r="T67" s="25"/>
      <c r="U67" s="23">
        <v>5</v>
      </c>
      <c r="V67" s="24"/>
      <c r="W67" s="24"/>
      <c r="X67" s="25"/>
      <c r="Y67" s="23">
        <v>6</v>
      </c>
      <c r="Z67" s="24"/>
      <c r="AA67" s="24"/>
      <c r="AB67" s="25"/>
      <c r="AF67" s="118">
        <v>4</v>
      </c>
      <c r="AG67" s="119"/>
      <c r="AH67" s="119"/>
      <c r="AI67" s="120"/>
      <c r="AJ67" s="118">
        <v>5</v>
      </c>
      <c r="AK67" s="119"/>
      <c r="AL67" s="110"/>
      <c r="AM67" s="111"/>
      <c r="AN67" s="109">
        <v>6</v>
      </c>
      <c r="AO67" s="110"/>
      <c r="AP67" s="110"/>
      <c r="AQ67" s="111"/>
    </row>
    <row r="68" spans="2:43">
      <c r="B68" s="26" t="s">
        <v>194</v>
      </c>
      <c r="C68" s="27"/>
      <c r="D68" s="27"/>
      <c r="E68" s="28"/>
      <c r="F68" s="26" t="s">
        <v>194</v>
      </c>
      <c r="G68" s="27"/>
      <c r="H68" s="27"/>
      <c r="I68" s="28"/>
      <c r="J68" s="26" t="s">
        <v>194</v>
      </c>
      <c r="K68" s="27"/>
      <c r="L68" s="27"/>
      <c r="M68" s="28"/>
      <c r="Q68" s="61" t="s">
        <v>198</v>
      </c>
      <c r="R68" s="27"/>
      <c r="S68" s="27"/>
      <c r="T68" s="28"/>
      <c r="U68" s="26" t="s">
        <v>194</v>
      </c>
      <c r="V68" s="27"/>
      <c r="W68" s="27"/>
      <c r="X68" s="28"/>
      <c r="Y68" s="26" t="s">
        <v>194</v>
      </c>
      <c r="Z68" s="27"/>
      <c r="AA68" s="27"/>
      <c r="AB68" s="28"/>
      <c r="AF68" s="121" t="s">
        <v>192</v>
      </c>
      <c r="AG68" s="122"/>
      <c r="AH68" s="122"/>
      <c r="AI68" s="123"/>
      <c r="AJ68" s="121" t="s">
        <v>194</v>
      </c>
      <c r="AK68" s="122"/>
      <c r="AL68" s="113"/>
      <c r="AM68" s="114"/>
      <c r="AN68" s="112" t="s">
        <v>194</v>
      </c>
      <c r="AO68" s="113"/>
      <c r="AP68" s="113"/>
      <c r="AQ68" s="114"/>
    </row>
    <row r="69" spans="2:43">
      <c r="B69" s="26" t="s">
        <v>187</v>
      </c>
      <c r="C69" s="27"/>
      <c r="D69" s="27"/>
      <c r="E69" s="28"/>
      <c r="F69" s="26" t="s">
        <v>195</v>
      </c>
      <c r="G69" s="27"/>
      <c r="H69" s="27"/>
      <c r="I69" s="28"/>
      <c r="J69" s="26" t="s">
        <v>188</v>
      </c>
      <c r="K69" s="27"/>
      <c r="L69" s="27"/>
      <c r="M69" s="28"/>
      <c r="Q69" s="61" t="s">
        <v>187</v>
      </c>
      <c r="R69" s="27"/>
      <c r="S69" s="27"/>
      <c r="T69" s="28"/>
      <c r="U69" s="26" t="s">
        <v>195</v>
      </c>
      <c r="V69" s="27"/>
      <c r="W69" s="27"/>
      <c r="X69" s="28"/>
      <c r="Y69" s="26" t="s">
        <v>188</v>
      </c>
      <c r="Z69" s="27"/>
      <c r="AA69" s="27"/>
      <c r="AB69" s="28"/>
      <c r="AF69" s="121" t="s">
        <v>187</v>
      </c>
      <c r="AG69" s="122"/>
      <c r="AH69" s="122"/>
      <c r="AI69" s="123"/>
      <c r="AJ69" s="121" t="s">
        <v>195</v>
      </c>
      <c r="AK69" s="122"/>
      <c r="AL69" s="113"/>
      <c r="AM69" s="114"/>
      <c r="AN69" s="112" t="s">
        <v>188</v>
      </c>
      <c r="AO69" s="113"/>
      <c r="AP69" s="113"/>
      <c r="AQ69" s="114"/>
    </row>
    <row r="70" spans="2:43">
      <c r="B70" s="26"/>
      <c r="C70" s="27"/>
      <c r="D70" s="27"/>
      <c r="E70" s="28"/>
      <c r="F70" s="26" t="s">
        <v>171</v>
      </c>
      <c r="G70" s="27"/>
      <c r="H70" s="27"/>
      <c r="I70" s="28"/>
      <c r="J70" s="26" t="s">
        <v>197</v>
      </c>
      <c r="K70" s="27"/>
      <c r="L70" s="27"/>
      <c r="M70" s="28"/>
      <c r="Q70" s="26"/>
      <c r="R70" s="27"/>
      <c r="S70" s="27"/>
      <c r="T70" s="28"/>
      <c r="U70" s="26" t="s">
        <v>171</v>
      </c>
      <c r="V70" s="27"/>
      <c r="W70" s="27"/>
      <c r="X70" s="28"/>
      <c r="Y70" s="26" t="s">
        <v>197</v>
      </c>
      <c r="Z70" s="27"/>
      <c r="AA70" s="27"/>
      <c r="AB70" s="28"/>
      <c r="AF70" s="121"/>
      <c r="AG70" s="122"/>
      <c r="AH70" s="122"/>
      <c r="AI70" s="123"/>
      <c r="AJ70" s="121" t="s">
        <v>171</v>
      </c>
      <c r="AK70" s="122"/>
      <c r="AL70" s="113"/>
      <c r="AM70" s="114"/>
      <c r="AN70" s="112" t="s">
        <v>197</v>
      </c>
      <c r="AO70" s="113"/>
      <c r="AP70" s="113"/>
      <c r="AQ70" s="114"/>
    </row>
    <row r="71" spans="2:43">
      <c r="B71" s="26"/>
      <c r="C71" s="27"/>
      <c r="D71" s="27"/>
      <c r="E71" s="28"/>
      <c r="F71" s="26"/>
      <c r="G71" s="27"/>
      <c r="H71" s="27"/>
      <c r="I71" s="28"/>
      <c r="J71" s="26"/>
      <c r="K71" s="27"/>
      <c r="L71" s="27"/>
      <c r="M71" s="28"/>
      <c r="Q71" s="26"/>
      <c r="R71" s="27"/>
      <c r="S71" s="27"/>
      <c r="T71" s="28"/>
      <c r="U71" s="26"/>
      <c r="V71" s="27"/>
      <c r="W71" s="27"/>
      <c r="X71" s="28"/>
      <c r="Y71" s="26"/>
      <c r="Z71" s="27"/>
      <c r="AA71" s="27"/>
      <c r="AB71" s="28"/>
      <c r="AF71" s="121"/>
      <c r="AG71" s="122"/>
      <c r="AH71" s="122"/>
      <c r="AI71" s="123"/>
      <c r="AJ71" s="121"/>
      <c r="AK71" s="122"/>
      <c r="AL71" s="113"/>
      <c r="AM71" s="114"/>
      <c r="AN71" s="112"/>
      <c r="AO71" s="113"/>
      <c r="AP71" s="113"/>
      <c r="AQ71" s="114"/>
    </row>
    <row r="72" spans="2:43" ht="15.75" thickBot="1">
      <c r="B72" s="29"/>
      <c r="C72" s="30"/>
      <c r="D72" s="30"/>
      <c r="E72" s="31"/>
      <c r="F72" s="29"/>
      <c r="G72" s="30"/>
      <c r="H72" s="30"/>
      <c r="I72" s="31"/>
      <c r="J72" s="29"/>
      <c r="K72" s="30"/>
      <c r="L72" s="30"/>
      <c r="M72" s="31"/>
      <c r="Q72" s="29"/>
      <c r="R72" s="30"/>
      <c r="S72" s="30"/>
      <c r="T72" s="31"/>
      <c r="U72" s="29"/>
      <c r="V72" s="30"/>
      <c r="W72" s="30"/>
      <c r="X72" s="31"/>
      <c r="Y72" s="29"/>
      <c r="Z72" s="30"/>
      <c r="AA72" s="30"/>
      <c r="AB72" s="31"/>
      <c r="AF72" s="124"/>
      <c r="AG72" s="125"/>
      <c r="AH72" s="125"/>
      <c r="AI72" s="126"/>
      <c r="AJ72" s="124"/>
      <c r="AK72" s="125"/>
      <c r="AL72" s="116"/>
      <c r="AM72" s="117"/>
      <c r="AN72" s="115"/>
      <c r="AO72" s="116"/>
      <c r="AP72" s="116"/>
      <c r="AQ72" s="117"/>
    </row>
    <row r="73" spans="2:43">
      <c r="B73" s="23">
        <v>7</v>
      </c>
      <c r="C73" s="24"/>
      <c r="D73" s="24"/>
      <c r="E73" s="25"/>
      <c r="F73" s="23">
        <v>8</v>
      </c>
      <c r="G73" s="24"/>
      <c r="H73" s="24"/>
      <c r="I73" s="25"/>
      <c r="J73" s="23">
        <v>9</v>
      </c>
      <c r="K73" s="24"/>
      <c r="L73" s="24"/>
      <c r="M73" s="25"/>
      <c r="Q73" s="23">
        <v>7</v>
      </c>
      <c r="R73" s="24"/>
      <c r="S73" s="24"/>
      <c r="T73" s="25"/>
      <c r="U73" s="23">
        <v>8</v>
      </c>
      <c r="V73" s="24"/>
      <c r="W73" s="24"/>
      <c r="X73" s="25"/>
      <c r="Y73" s="23">
        <v>9</v>
      </c>
      <c r="Z73" s="24"/>
      <c r="AA73" s="24"/>
      <c r="AB73" s="25"/>
      <c r="AF73" s="81">
        <v>7</v>
      </c>
      <c r="AG73" s="82"/>
      <c r="AH73" s="82"/>
      <c r="AI73" s="83"/>
      <c r="AJ73" s="100">
        <v>8</v>
      </c>
      <c r="AK73" s="101"/>
      <c r="AL73" s="101"/>
      <c r="AM73" s="102"/>
      <c r="AN73" s="100">
        <v>9</v>
      </c>
      <c r="AO73" s="101"/>
      <c r="AP73" s="101"/>
      <c r="AQ73" s="102"/>
    </row>
    <row r="74" spans="2:43">
      <c r="B74" s="26" t="s">
        <v>198</v>
      </c>
      <c r="C74" s="27"/>
      <c r="D74" s="27"/>
      <c r="E74" s="28"/>
      <c r="F74" s="26" t="s">
        <v>250</v>
      </c>
      <c r="G74" s="27"/>
      <c r="H74" s="27"/>
      <c r="I74" s="28"/>
      <c r="J74" s="26" t="s">
        <v>198</v>
      </c>
      <c r="K74" s="27"/>
      <c r="L74" s="27"/>
      <c r="M74" s="28"/>
      <c r="Q74" s="26" t="s">
        <v>198</v>
      </c>
      <c r="R74" s="27"/>
      <c r="S74" s="27"/>
      <c r="T74" s="28"/>
      <c r="U74" s="26" t="s">
        <v>250</v>
      </c>
      <c r="V74" s="27"/>
      <c r="W74" s="27"/>
      <c r="X74" s="28"/>
      <c r="Y74" s="26" t="s">
        <v>198</v>
      </c>
      <c r="Z74" s="27"/>
      <c r="AA74" s="27"/>
      <c r="AB74" s="28"/>
      <c r="AF74" s="84" t="s">
        <v>198</v>
      </c>
      <c r="AG74" s="85"/>
      <c r="AH74" s="85"/>
      <c r="AI74" s="86"/>
      <c r="AJ74" s="103" t="s">
        <v>250</v>
      </c>
      <c r="AK74" s="104"/>
      <c r="AL74" s="104"/>
      <c r="AM74" s="105"/>
      <c r="AN74" s="103" t="s">
        <v>198</v>
      </c>
      <c r="AO74" s="104"/>
      <c r="AP74" s="104"/>
      <c r="AQ74" s="105"/>
    </row>
    <row r="75" spans="2:43">
      <c r="B75" s="26" t="s">
        <v>189</v>
      </c>
      <c r="C75" s="27"/>
      <c r="D75" s="27"/>
      <c r="E75" s="28"/>
      <c r="F75" s="26" t="s">
        <v>251</v>
      </c>
      <c r="G75" s="27"/>
      <c r="H75" s="27"/>
      <c r="I75" s="28"/>
      <c r="J75" s="26" t="s">
        <v>200</v>
      </c>
      <c r="K75" s="27"/>
      <c r="L75" s="27"/>
      <c r="M75" s="28"/>
      <c r="Q75" s="26" t="s">
        <v>189</v>
      </c>
      <c r="R75" s="27"/>
      <c r="S75" s="27"/>
      <c r="T75" s="28"/>
      <c r="U75" s="26" t="s">
        <v>251</v>
      </c>
      <c r="V75" s="27"/>
      <c r="W75" s="27"/>
      <c r="X75" s="28"/>
      <c r="Y75" s="26" t="s">
        <v>200</v>
      </c>
      <c r="Z75" s="27"/>
      <c r="AA75" s="27"/>
      <c r="AB75" s="28"/>
      <c r="AF75" s="84" t="s">
        <v>189</v>
      </c>
      <c r="AG75" s="85"/>
      <c r="AH75" s="85"/>
      <c r="AI75" s="86"/>
      <c r="AJ75" s="103" t="s">
        <v>251</v>
      </c>
      <c r="AK75" s="104"/>
      <c r="AL75" s="104"/>
      <c r="AM75" s="105"/>
      <c r="AN75" s="103" t="s">
        <v>200</v>
      </c>
      <c r="AO75" s="104"/>
      <c r="AP75" s="104"/>
      <c r="AQ75" s="105"/>
    </row>
    <row r="76" spans="2:43">
      <c r="B76" s="26"/>
      <c r="C76" s="27"/>
      <c r="D76" s="27"/>
      <c r="E76" s="28"/>
      <c r="F76" s="26"/>
      <c r="G76" s="27"/>
      <c r="H76" s="27"/>
      <c r="I76" s="28"/>
      <c r="J76" s="26"/>
      <c r="K76" s="27"/>
      <c r="L76" s="27"/>
      <c r="M76" s="28"/>
      <c r="Q76" s="26"/>
      <c r="R76" s="27"/>
      <c r="S76" s="27"/>
      <c r="T76" s="28"/>
      <c r="U76" s="26"/>
      <c r="V76" s="27"/>
      <c r="W76" s="27"/>
      <c r="X76" s="28"/>
      <c r="Y76" s="26"/>
      <c r="Z76" s="27"/>
      <c r="AA76" s="27"/>
      <c r="AB76" s="28"/>
      <c r="AF76" s="84"/>
      <c r="AG76" s="85"/>
      <c r="AH76" s="85"/>
      <c r="AI76" s="86"/>
      <c r="AJ76" s="103"/>
      <c r="AK76" s="104"/>
      <c r="AL76" s="104"/>
      <c r="AM76" s="105"/>
      <c r="AN76" s="103" t="s">
        <v>487</v>
      </c>
      <c r="AO76" s="104"/>
      <c r="AP76" s="104"/>
      <c r="AQ76" s="105"/>
    </row>
    <row r="77" spans="2:43">
      <c r="B77" s="26" t="s">
        <v>216</v>
      </c>
      <c r="C77" s="27"/>
      <c r="D77" s="27"/>
      <c r="E77" s="28"/>
      <c r="F77" s="26"/>
      <c r="G77" s="27"/>
      <c r="H77" s="27"/>
      <c r="I77" s="28"/>
      <c r="J77" s="26" t="s">
        <v>217</v>
      </c>
      <c r="K77" s="27"/>
      <c r="L77" s="27"/>
      <c r="M77" s="28"/>
      <c r="Q77" s="26" t="s">
        <v>216</v>
      </c>
      <c r="R77" s="27"/>
      <c r="S77" s="27"/>
      <c r="T77" s="28"/>
      <c r="U77" s="26"/>
      <c r="V77" s="27"/>
      <c r="W77" s="27"/>
      <c r="X77" s="28"/>
      <c r="Y77" s="26" t="s">
        <v>217</v>
      </c>
      <c r="Z77" s="27"/>
      <c r="AA77" s="27"/>
      <c r="AB77" s="28"/>
      <c r="AF77" s="84" t="s">
        <v>216</v>
      </c>
      <c r="AG77" s="85"/>
      <c r="AH77" s="85"/>
      <c r="AI77" s="86"/>
      <c r="AJ77" s="103"/>
      <c r="AK77" s="104"/>
      <c r="AL77" s="104"/>
      <c r="AM77" s="105"/>
      <c r="AN77" s="103" t="s">
        <v>217</v>
      </c>
      <c r="AO77" s="104"/>
      <c r="AP77" s="104"/>
      <c r="AQ77" s="105"/>
    </row>
    <row r="78" spans="2:43" ht="15.75" thickBot="1">
      <c r="B78" s="29"/>
      <c r="C78" s="30"/>
      <c r="D78" s="30"/>
      <c r="E78" s="31"/>
      <c r="F78" s="29"/>
      <c r="G78" s="30"/>
      <c r="H78" s="30"/>
      <c r="I78" s="31"/>
      <c r="J78" s="29"/>
      <c r="K78" s="30"/>
      <c r="L78" s="30"/>
      <c r="M78" s="31"/>
      <c r="Q78" s="29"/>
      <c r="R78" s="30"/>
      <c r="S78" s="30"/>
      <c r="T78" s="31"/>
      <c r="U78" s="29"/>
      <c r="V78" s="30"/>
      <c r="W78" s="30"/>
      <c r="X78" s="31"/>
      <c r="Y78" s="29"/>
      <c r="Z78" s="30"/>
      <c r="AA78" s="30"/>
      <c r="AB78" s="31"/>
      <c r="AF78" s="87"/>
      <c r="AG78" s="88"/>
      <c r="AH78" s="88"/>
      <c r="AI78" s="89"/>
      <c r="AJ78" s="106"/>
      <c r="AK78" s="107"/>
      <c r="AL78" s="107"/>
      <c r="AM78" s="108"/>
      <c r="AN78" s="106"/>
      <c r="AO78" s="107"/>
      <c r="AP78" s="107"/>
      <c r="AQ78" s="108"/>
    </row>
    <row r="79" spans="2:43">
      <c r="B79" s="23">
        <v>10</v>
      </c>
      <c r="C79" s="24"/>
      <c r="D79" s="24"/>
      <c r="E79" s="25"/>
      <c r="F79" s="23">
        <v>11</v>
      </c>
      <c r="G79" s="24"/>
      <c r="H79" s="24"/>
      <c r="I79" s="25"/>
      <c r="J79" s="23">
        <v>12</v>
      </c>
      <c r="K79" s="24"/>
      <c r="L79" s="24"/>
      <c r="M79" s="25"/>
      <c r="Q79" s="23">
        <v>10</v>
      </c>
      <c r="R79" s="24"/>
      <c r="S79" s="24"/>
      <c r="T79" s="25"/>
      <c r="U79" s="23">
        <v>11</v>
      </c>
      <c r="V79" s="24"/>
      <c r="W79" s="24"/>
      <c r="X79" s="25"/>
      <c r="Y79" s="23">
        <v>12</v>
      </c>
      <c r="Z79" s="24"/>
      <c r="AA79" s="24"/>
      <c r="AB79" s="25"/>
      <c r="AF79" s="81">
        <v>10</v>
      </c>
      <c r="AG79" s="82"/>
      <c r="AH79" s="82"/>
      <c r="AI79" s="83"/>
      <c r="AJ79" s="127">
        <v>11</v>
      </c>
      <c r="AK79" s="128"/>
      <c r="AL79" s="128"/>
      <c r="AM79" s="129"/>
      <c r="AN79" s="23">
        <v>12</v>
      </c>
      <c r="AO79" s="24"/>
      <c r="AP79" s="24"/>
      <c r="AQ79" s="25"/>
    </row>
    <row r="80" spans="2:43">
      <c r="B80" s="62" t="s">
        <v>194</v>
      </c>
      <c r="C80" s="27"/>
      <c r="D80" s="27"/>
      <c r="E80" s="28"/>
      <c r="F80" s="62" t="s">
        <v>198</v>
      </c>
      <c r="G80" s="27"/>
      <c r="H80" s="27"/>
      <c r="I80" s="28"/>
      <c r="J80" s="26"/>
      <c r="K80" s="27"/>
      <c r="L80" s="27"/>
      <c r="M80" s="28"/>
      <c r="Q80" s="62" t="s">
        <v>250</v>
      </c>
      <c r="R80" s="27"/>
      <c r="S80" s="27"/>
      <c r="T80" s="28"/>
      <c r="U80" s="62" t="s">
        <v>198</v>
      </c>
      <c r="V80" s="27"/>
      <c r="W80" s="27"/>
      <c r="X80" s="28"/>
      <c r="Y80" s="61"/>
      <c r="Z80" s="27"/>
      <c r="AA80" s="27"/>
      <c r="AB80" s="28"/>
      <c r="AF80" s="90" t="s">
        <v>194</v>
      </c>
      <c r="AG80" s="85"/>
      <c r="AH80" s="85"/>
      <c r="AI80" s="86"/>
      <c r="AJ80" s="130" t="s">
        <v>198</v>
      </c>
      <c r="AK80" s="131"/>
      <c r="AL80" s="131"/>
      <c r="AM80" s="132"/>
      <c r="AN80" s="61" t="s">
        <v>308</v>
      </c>
      <c r="AO80" s="27"/>
      <c r="AP80" s="27"/>
      <c r="AQ80" s="28"/>
    </row>
    <row r="81" spans="2:43">
      <c r="B81" s="62" t="s">
        <v>189</v>
      </c>
      <c r="C81" s="27"/>
      <c r="D81" s="27"/>
      <c r="E81" s="28"/>
      <c r="F81" s="62" t="s">
        <v>190</v>
      </c>
      <c r="G81" s="27"/>
      <c r="H81" s="27"/>
      <c r="I81" s="28"/>
      <c r="J81" s="26"/>
      <c r="K81" s="27"/>
      <c r="L81" s="27"/>
      <c r="M81" s="28"/>
      <c r="Q81" s="62" t="s">
        <v>189</v>
      </c>
      <c r="R81" s="27"/>
      <c r="S81" s="27"/>
      <c r="T81" s="28"/>
      <c r="U81" s="62" t="s">
        <v>190</v>
      </c>
      <c r="V81" s="27"/>
      <c r="W81" s="27"/>
      <c r="X81" s="28"/>
      <c r="Y81" s="26"/>
      <c r="Z81" s="27"/>
      <c r="AA81" s="27"/>
      <c r="AB81" s="28"/>
      <c r="AF81" s="90" t="s">
        <v>189</v>
      </c>
      <c r="AG81" s="85"/>
      <c r="AH81" s="85"/>
      <c r="AI81" s="86"/>
      <c r="AJ81" s="130" t="s">
        <v>190</v>
      </c>
      <c r="AK81" s="131"/>
      <c r="AL81" s="131"/>
      <c r="AM81" s="132"/>
      <c r="AN81" s="26"/>
      <c r="AO81" s="27"/>
      <c r="AP81" s="27"/>
      <c r="AQ81" s="28"/>
    </row>
    <row r="82" spans="2:43">
      <c r="B82" s="26"/>
      <c r="C82" s="27"/>
      <c r="D82" s="27"/>
      <c r="E82" s="28"/>
      <c r="F82" s="26"/>
      <c r="G82" s="27"/>
      <c r="H82" s="27"/>
      <c r="I82" s="28"/>
      <c r="J82" s="26"/>
      <c r="K82" s="27"/>
      <c r="L82" s="27"/>
      <c r="M82" s="28"/>
      <c r="Q82" s="26"/>
      <c r="R82" s="27"/>
      <c r="S82" s="27"/>
      <c r="T82" s="28"/>
      <c r="U82" s="26"/>
      <c r="V82" s="27"/>
      <c r="W82" s="27"/>
      <c r="X82" s="28"/>
      <c r="Y82" s="26"/>
      <c r="Z82" s="27"/>
      <c r="AA82" s="27"/>
      <c r="AB82" s="28"/>
      <c r="AF82" s="84"/>
      <c r="AG82" s="85"/>
      <c r="AH82" s="85"/>
      <c r="AI82" s="86"/>
      <c r="AJ82" s="133" t="s">
        <v>486</v>
      </c>
      <c r="AK82" s="131"/>
      <c r="AL82" s="131"/>
      <c r="AM82" s="132"/>
      <c r="AN82" s="26"/>
      <c r="AO82" s="27"/>
      <c r="AP82" s="27"/>
      <c r="AQ82" s="28"/>
    </row>
    <row r="83" spans="2:43">
      <c r="B83" s="26" t="s">
        <v>213</v>
      </c>
      <c r="C83" s="27"/>
      <c r="D83" s="27"/>
      <c r="E83" s="28"/>
      <c r="F83" s="26" t="s">
        <v>218</v>
      </c>
      <c r="G83" s="27"/>
      <c r="H83" s="27"/>
      <c r="I83" s="28"/>
      <c r="J83" s="26"/>
      <c r="K83" s="27"/>
      <c r="L83" s="27"/>
      <c r="M83" s="28"/>
      <c r="Q83" s="26" t="s">
        <v>213</v>
      </c>
      <c r="R83" s="27"/>
      <c r="S83" s="27"/>
      <c r="T83" s="28"/>
      <c r="U83" s="26" t="s">
        <v>218</v>
      </c>
      <c r="V83" s="27"/>
      <c r="W83" s="27"/>
      <c r="X83" s="28"/>
      <c r="Y83" s="26"/>
      <c r="Z83" s="27"/>
      <c r="AA83" s="27"/>
      <c r="AB83" s="28"/>
      <c r="AF83" s="84" t="s">
        <v>213</v>
      </c>
      <c r="AG83" s="85"/>
      <c r="AH83" s="85"/>
      <c r="AI83" s="86"/>
      <c r="AJ83" s="133" t="s">
        <v>218</v>
      </c>
      <c r="AK83" s="131"/>
      <c r="AL83" s="131"/>
      <c r="AM83" s="132"/>
      <c r="AN83" s="26"/>
      <c r="AO83" s="27"/>
      <c r="AP83" s="27"/>
      <c r="AQ83" s="28"/>
    </row>
    <row r="84" spans="2:43" ht="15.75" thickBot="1">
      <c r="B84" s="29"/>
      <c r="C84" s="30"/>
      <c r="D84" s="30"/>
      <c r="E84" s="31"/>
      <c r="F84" s="29"/>
      <c r="G84" s="30"/>
      <c r="H84" s="30"/>
      <c r="I84" s="31"/>
      <c r="J84" s="29"/>
      <c r="K84" s="30"/>
      <c r="L84" s="30"/>
      <c r="M84" s="31"/>
      <c r="Q84" s="29"/>
      <c r="R84" s="30"/>
      <c r="S84" s="30"/>
      <c r="T84" s="31"/>
      <c r="U84" s="29"/>
      <c r="V84" s="30"/>
      <c r="W84" s="30"/>
      <c r="X84" s="31"/>
      <c r="Y84" s="29"/>
      <c r="Z84" s="30"/>
      <c r="AA84" s="30"/>
      <c r="AB84" s="31"/>
      <c r="AF84" s="87"/>
      <c r="AG84" s="88"/>
      <c r="AH84" s="88"/>
      <c r="AI84" s="89"/>
      <c r="AJ84" s="134"/>
      <c r="AK84" s="135"/>
      <c r="AL84" s="135"/>
      <c r="AM84" s="136"/>
      <c r="AN84" s="29"/>
      <c r="AO84" s="30"/>
      <c r="AP84" s="30"/>
      <c r="AQ84" s="31"/>
    </row>
  </sheetData>
  <mergeCells count="10">
    <mergeCell ref="D2:AO2"/>
    <mergeCell ref="B59:M59"/>
    <mergeCell ref="Q59:AB59"/>
    <mergeCell ref="AF59:AQ59"/>
    <mergeCell ref="Q5:AB5"/>
    <mergeCell ref="AF5:AQ5"/>
    <mergeCell ref="B5:M5"/>
    <mergeCell ref="B32:M32"/>
    <mergeCell ref="Q32:AB32"/>
    <mergeCell ref="AF32:AQ32"/>
  </mergeCells>
  <hyperlinks>
    <hyperlink ref="A1" location="SOMMAIRE!A1" display="SOMMAIRE"/>
  </hyperlinks>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Feuil16"/>
  <dimension ref="A1:I34"/>
  <sheetViews>
    <sheetView workbookViewId="0">
      <selection activeCell="L15" sqref="L15"/>
    </sheetView>
  </sheetViews>
  <sheetFormatPr baseColWidth="10" defaultRowHeight="15"/>
  <sheetData>
    <row r="1" spans="1:9" ht="15.75" thickBot="1">
      <c r="A1" s="139" t="s">
        <v>378</v>
      </c>
    </row>
    <row r="2" spans="1:9" ht="62.25" thickBot="1">
      <c r="A2" s="139"/>
      <c r="C2" s="181" t="s">
        <v>454</v>
      </c>
      <c r="D2" s="182"/>
      <c r="E2" s="182"/>
      <c r="F2" s="182"/>
      <c r="G2" s="182"/>
      <c r="H2" s="182"/>
      <c r="I2" s="183"/>
    </row>
    <row r="3" spans="1:9">
      <c r="A3" s="139"/>
    </row>
    <row r="4" spans="1:9">
      <c r="A4">
        <v>1</v>
      </c>
      <c r="B4" s="1" t="s">
        <v>330</v>
      </c>
    </row>
    <row r="5" spans="1:9">
      <c r="B5" t="s">
        <v>344</v>
      </c>
      <c r="D5" t="s">
        <v>335</v>
      </c>
      <c r="E5" s="12" t="s">
        <v>336</v>
      </c>
    </row>
    <row r="6" spans="1:9">
      <c r="B6" t="s">
        <v>93</v>
      </c>
      <c r="H6">
        <v>1</v>
      </c>
      <c r="I6" t="s">
        <v>357</v>
      </c>
    </row>
    <row r="7" spans="1:9">
      <c r="B7" t="s">
        <v>347</v>
      </c>
      <c r="H7">
        <v>1</v>
      </c>
      <c r="I7" t="s">
        <v>357</v>
      </c>
    </row>
    <row r="8" spans="1:9">
      <c r="B8" t="s">
        <v>353</v>
      </c>
      <c r="H8">
        <v>1</v>
      </c>
      <c r="I8" t="s">
        <v>357</v>
      </c>
    </row>
    <row r="11" spans="1:9">
      <c r="A11">
        <v>5</v>
      </c>
      <c r="B11" s="1" t="s">
        <v>332</v>
      </c>
      <c r="D11" t="s">
        <v>337</v>
      </c>
      <c r="E11" s="137" t="s">
        <v>338</v>
      </c>
    </row>
    <row r="12" spans="1:9">
      <c r="B12" t="s">
        <v>333</v>
      </c>
    </row>
    <row r="13" spans="1:9">
      <c r="B13" t="s">
        <v>334</v>
      </c>
    </row>
    <row r="14" spans="1:9">
      <c r="B14" t="s">
        <v>339</v>
      </c>
      <c r="C14" t="s">
        <v>350</v>
      </c>
      <c r="E14" t="s">
        <v>342</v>
      </c>
      <c r="G14" t="s">
        <v>341</v>
      </c>
      <c r="H14">
        <v>5</v>
      </c>
      <c r="I14" t="s">
        <v>356</v>
      </c>
    </row>
    <row r="15" spans="1:9">
      <c r="B15" t="s">
        <v>348</v>
      </c>
      <c r="C15" t="s">
        <v>349</v>
      </c>
      <c r="E15" t="s">
        <v>153</v>
      </c>
      <c r="H15">
        <v>6</v>
      </c>
      <c r="I15" t="s">
        <v>356</v>
      </c>
    </row>
    <row r="16" spans="1:9">
      <c r="B16" t="s">
        <v>358</v>
      </c>
    </row>
    <row r="18" spans="1:9">
      <c r="A18">
        <v>6</v>
      </c>
      <c r="B18" s="1" t="s">
        <v>331</v>
      </c>
    </row>
    <row r="19" spans="1:9">
      <c r="B19" t="s">
        <v>345</v>
      </c>
      <c r="D19" t="s">
        <v>335</v>
      </c>
      <c r="E19" s="12" t="s">
        <v>336</v>
      </c>
    </row>
    <row r="20" spans="1:9">
      <c r="B20" t="s">
        <v>334</v>
      </c>
    </row>
    <row r="21" spans="1:9">
      <c r="B21" t="s">
        <v>339</v>
      </c>
      <c r="C21" t="s">
        <v>340</v>
      </c>
      <c r="E21" t="s">
        <v>343</v>
      </c>
      <c r="G21" t="s">
        <v>341</v>
      </c>
      <c r="H21">
        <v>30</v>
      </c>
      <c r="I21" t="s">
        <v>356</v>
      </c>
    </row>
    <row r="22" spans="1:9">
      <c r="B22" t="s">
        <v>346</v>
      </c>
      <c r="H22">
        <v>6</v>
      </c>
      <c r="I22" t="s">
        <v>357</v>
      </c>
    </row>
    <row r="23" spans="1:9">
      <c r="B23" t="s">
        <v>347</v>
      </c>
      <c r="H23">
        <v>6</v>
      </c>
      <c r="I23" t="s">
        <v>356</v>
      </c>
    </row>
    <row r="24" spans="1:9">
      <c r="B24" t="s">
        <v>351</v>
      </c>
    </row>
    <row r="25" spans="1:9">
      <c r="B25" t="s">
        <v>173</v>
      </c>
      <c r="D25">
        <v>4</v>
      </c>
      <c r="E25" t="s">
        <v>352</v>
      </c>
      <c r="G25" t="s">
        <v>359</v>
      </c>
    </row>
    <row r="26" spans="1:9">
      <c r="B26" t="s">
        <v>164</v>
      </c>
      <c r="H26">
        <v>6</v>
      </c>
      <c r="I26" t="s">
        <v>357</v>
      </c>
    </row>
    <row r="29" spans="1:9">
      <c r="B29" t="s">
        <v>354</v>
      </c>
      <c r="H29">
        <v>6</v>
      </c>
      <c r="I29" t="s">
        <v>355</v>
      </c>
    </row>
    <row r="32" spans="1:9" ht="15.75" thickBot="1">
      <c r="B32" s="9"/>
      <c r="C32" s="9"/>
      <c r="D32" s="9"/>
      <c r="E32" s="9"/>
      <c r="F32" s="9"/>
      <c r="G32" s="9"/>
      <c r="H32" s="9"/>
      <c r="I32" s="9"/>
    </row>
    <row r="33" spans="8:8" ht="15.75" thickTop="1"/>
    <row r="34" spans="8:8">
      <c r="H34">
        <f>SUM(H6:H32)</f>
        <v>68</v>
      </c>
    </row>
  </sheetData>
  <mergeCells count="1">
    <mergeCell ref="C2:I2"/>
  </mergeCells>
  <hyperlinks>
    <hyperlink ref="A1" location="SOMMAIRE!A1" display="SOMMAIRE"/>
  </hyperlinks>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Feuil17"/>
  <dimension ref="A1:T36"/>
  <sheetViews>
    <sheetView workbookViewId="0"/>
  </sheetViews>
  <sheetFormatPr baseColWidth="10" defaultRowHeight="15"/>
  <cols>
    <col min="1" max="1" width="5.7109375" customWidth="1"/>
    <col min="2" max="2" width="17.140625" bestFit="1" customWidth="1"/>
    <col min="3" max="3" width="5.7109375" customWidth="1"/>
    <col min="4" max="4" width="17.140625" bestFit="1" customWidth="1"/>
    <col min="5" max="5" width="5.7109375" customWidth="1"/>
    <col min="6" max="6" width="17.140625" bestFit="1" customWidth="1"/>
    <col min="7" max="7" width="5.7109375" customWidth="1"/>
    <col min="8" max="8" width="17.140625" bestFit="1" customWidth="1"/>
    <col min="9" max="9" width="5.7109375" customWidth="1"/>
    <col min="10" max="10" width="17.140625" bestFit="1" customWidth="1"/>
    <col min="11" max="11" width="5.7109375" customWidth="1"/>
    <col min="12" max="12" width="17.140625" bestFit="1" customWidth="1"/>
    <col min="13" max="13" width="5.7109375" customWidth="1"/>
    <col min="14" max="14" width="17.140625" bestFit="1" customWidth="1"/>
    <col min="15" max="15" width="5.7109375" customWidth="1"/>
    <col min="16" max="16" width="17.140625" bestFit="1" customWidth="1"/>
    <col min="17" max="17" width="5.7109375" customWidth="1"/>
    <col min="18" max="18" width="17.140625" bestFit="1" customWidth="1"/>
    <col min="19" max="19" width="5.7109375" customWidth="1"/>
    <col min="20" max="20" width="17.140625" bestFit="1" customWidth="1"/>
    <col min="21" max="21" width="5.7109375" customWidth="1"/>
    <col min="23" max="23" width="5.7109375" customWidth="1"/>
    <col min="25" max="25" width="5.7109375" customWidth="1"/>
  </cols>
  <sheetData>
    <row r="1" spans="1:20" ht="15.75" thickBot="1">
      <c r="A1" s="139" t="s">
        <v>378</v>
      </c>
    </row>
    <row r="2" spans="1:20" ht="62.25" thickBot="1">
      <c r="D2" s="172" t="s">
        <v>170</v>
      </c>
      <c r="E2" s="173"/>
      <c r="F2" s="173"/>
      <c r="G2" s="173"/>
      <c r="H2" s="173"/>
      <c r="I2" s="173"/>
      <c r="J2" s="173"/>
      <c r="K2" s="173"/>
      <c r="L2" s="173"/>
      <c r="M2" s="173"/>
      <c r="N2" s="173"/>
      <c r="O2" s="173"/>
      <c r="P2" s="173"/>
      <c r="Q2" s="173"/>
      <c r="R2" s="174"/>
    </row>
    <row r="3" spans="1:20">
      <c r="B3" s="1"/>
    </row>
    <row r="4" spans="1:20">
      <c r="B4" s="5" t="s">
        <v>171</v>
      </c>
      <c r="D4" s="5" t="s">
        <v>42</v>
      </c>
      <c r="F4" s="5" t="s">
        <v>43</v>
      </c>
      <c r="H4" s="5" t="s">
        <v>44</v>
      </c>
      <c r="J4" s="5" t="s">
        <v>45</v>
      </c>
      <c r="L4" s="5" t="s">
        <v>46</v>
      </c>
      <c r="N4" s="5" t="s">
        <v>47</v>
      </c>
      <c r="P4" s="5" t="s">
        <v>82</v>
      </c>
      <c r="R4" s="5" t="s">
        <v>81</v>
      </c>
      <c r="T4" s="5" t="s">
        <v>158</v>
      </c>
    </row>
    <row r="5" spans="1:20">
      <c r="B5" s="5"/>
      <c r="D5" s="5"/>
      <c r="F5" s="5"/>
      <c r="H5" s="5"/>
      <c r="J5" s="5"/>
      <c r="L5" s="5"/>
      <c r="N5" s="5"/>
      <c r="P5" s="5" t="s">
        <v>48</v>
      </c>
      <c r="R5" s="5" t="s">
        <v>49</v>
      </c>
      <c r="T5" s="5" t="s">
        <v>162</v>
      </c>
    </row>
    <row r="6" spans="1:20">
      <c r="B6" s="5"/>
      <c r="D6" s="5"/>
      <c r="F6" s="5"/>
      <c r="H6" s="5"/>
      <c r="J6" s="5"/>
      <c r="L6" s="5"/>
      <c r="N6" s="5"/>
      <c r="P6" s="5"/>
      <c r="R6" s="5"/>
      <c r="T6" s="5"/>
    </row>
    <row r="7" spans="1:20">
      <c r="A7">
        <v>44</v>
      </c>
      <c r="B7" t="s">
        <v>271</v>
      </c>
      <c r="D7" s="5"/>
      <c r="F7" s="5"/>
      <c r="H7" s="5"/>
      <c r="J7" s="5"/>
      <c r="L7" s="5"/>
      <c r="N7" s="5"/>
      <c r="P7" s="5"/>
      <c r="R7" s="5"/>
      <c r="S7">
        <v>44</v>
      </c>
      <c r="T7" t="s">
        <v>271</v>
      </c>
    </row>
    <row r="8" spans="1:20">
      <c r="A8">
        <v>8</v>
      </c>
      <c r="B8" t="s">
        <v>270</v>
      </c>
      <c r="D8" s="5"/>
      <c r="F8" s="5"/>
      <c r="H8" s="5"/>
      <c r="J8" s="5"/>
      <c r="L8" s="5"/>
      <c r="N8" s="5"/>
      <c r="P8" s="5"/>
      <c r="Q8">
        <v>0</v>
      </c>
      <c r="R8" t="s">
        <v>183</v>
      </c>
      <c r="S8">
        <v>8</v>
      </c>
      <c r="T8" t="s">
        <v>270</v>
      </c>
    </row>
    <row r="9" spans="1:20">
      <c r="A9">
        <v>6</v>
      </c>
      <c r="B9" t="s">
        <v>269</v>
      </c>
      <c r="D9" s="5"/>
      <c r="F9" s="5"/>
      <c r="H9" s="5"/>
      <c r="J9" s="5"/>
      <c r="L9" s="5"/>
      <c r="N9" s="5"/>
      <c r="P9" s="5"/>
      <c r="R9" s="5"/>
      <c r="S9">
        <v>6</v>
      </c>
      <c r="T9" t="s">
        <v>269</v>
      </c>
    </row>
    <row r="10" spans="1:20">
      <c r="D10" s="5"/>
      <c r="F10" s="5"/>
      <c r="H10" s="5"/>
      <c r="J10" s="5"/>
      <c r="L10" s="5"/>
      <c r="N10" s="5"/>
      <c r="P10" s="5"/>
      <c r="R10" s="5"/>
    </row>
    <row r="11" spans="1:20">
      <c r="A11">
        <v>0</v>
      </c>
      <c r="B11" t="s">
        <v>165</v>
      </c>
    </row>
    <row r="12" spans="1:20">
      <c r="A12">
        <v>0</v>
      </c>
      <c r="B12" t="s">
        <v>166</v>
      </c>
    </row>
    <row r="14" spans="1:20">
      <c r="A14">
        <v>0</v>
      </c>
      <c r="B14" t="s">
        <v>167</v>
      </c>
      <c r="O14">
        <v>0</v>
      </c>
      <c r="P14" t="s">
        <v>167</v>
      </c>
      <c r="S14">
        <v>8</v>
      </c>
      <c r="T14" t="s">
        <v>167</v>
      </c>
    </row>
    <row r="15" spans="1:20">
      <c r="A15">
        <v>0</v>
      </c>
      <c r="B15" t="s">
        <v>172</v>
      </c>
      <c r="O15">
        <v>0</v>
      </c>
      <c r="P15" t="s">
        <v>172</v>
      </c>
      <c r="S15">
        <v>27</v>
      </c>
      <c r="T15" t="s">
        <v>172</v>
      </c>
    </row>
    <row r="17" spans="1:20">
      <c r="A17">
        <v>0</v>
      </c>
      <c r="B17" t="s">
        <v>168</v>
      </c>
    </row>
    <row r="18" spans="1:20">
      <c r="A18">
        <v>1</v>
      </c>
      <c r="B18" t="s">
        <v>169</v>
      </c>
    </row>
    <row r="20" spans="1:20">
      <c r="A20">
        <v>1</v>
      </c>
      <c r="B20" t="s">
        <v>174</v>
      </c>
      <c r="E20">
        <v>2</v>
      </c>
      <c r="F20" t="s">
        <v>174</v>
      </c>
      <c r="I20">
        <v>2</v>
      </c>
      <c r="J20" t="s">
        <v>174</v>
      </c>
      <c r="K20">
        <v>2</v>
      </c>
      <c r="L20" s="137" t="s">
        <v>373</v>
      </c>
    </row>
    <row r="21" spans="1:20">
      <c r="A21">
        <v>1</v>
      </c>
      <c r="B21" t="s">
        <v>175</v>
      </c>
      <c r="E21">
        <v>3</v>
      </c>
      <c r="F21" t="s">
        <v>175</v>
      </c>
      <c r="I21">
        <v>3</v>
      </c>
      <c r="J21" t="s">
        <v>175</v>
      </c>
      <c r="K21">
        <v>3</v>
      </c>
      <c r="L21" t="s">
        <v>175</v>
      </c>
    </row>
    <row r="23" spans="1:20">
      <c r="A23">
        <v>6</v>
      </c>
      <c r="B23" t="s">
        <v>177</v>
      </c>
      <c r="E23">
        <v>12</v>
      </c>
      <c r="F23" t="s">
        <v>177</v>
      </c>
      <c r="I23">
        <v>12</v>
      </c>
      <c r="J23" t="s">
        <v>177</v>
      </c>
      <c r="K23">
        <v>12</v>
      </c>
      <c r="L23" t="s">
        <v>177</v>
      </c>
    </row>
    <row r="24" spans="1:20">
      <c r="A24">
        <v>4</v>
      </c>
      <c r="B24" t="s">
        <v>176</v>
      </c>
      <c r="E24">
        <v>9</v>
      </c>
      <c r="F24" t="s">
        <v>176</v>
      </c>
      <c r="I24">
        <v>9</v>
      </c>
      <c r="J24" t="s">
        <v>176</v>
      </c>
      <c r="K24">
        <v>9</v>
      </c>
      <c r="L24" t="s">
        <v>176</v>
      </c>
    </row>
    <row r="26" spans="1:20">
      <c r="A26">
        <v>1</v>
      </c>
      <c r="B26" s="137" t="s">
        <v>374</v>
      </c>
      <c r="E26">
        <v>4</v>
      </c>
      <c r="F26" t="s">
        <v>265</v>
      </c>
      <c r="I26">
        <v>4</v>
      </c>
      <c r="J26" t="s">
        <v>265</v>
      </c>
      <c r="K26">
        <v>4</v>
      </c>
      <c r="L26" t="s">
        <v>265</v>
      </c>
      <c r="S26">
        <v>0</v>
      </c>
      <c r="T26" t="s">
        <v>265</v>
      </c>
    </row>
    <row r="27" spans="1:20">
      <c r="A27">
        <v>1</v>
      </c>
      <c r="B27" t="s">
        <v>266</v>
      </c>
      <c r="E27">
        <v>4</v>
      </c>
      <c r="F27" t="s">
        <v>266</v>
      </c>
      <c r="I27">
        <v>4</v>
      </c>
      <c r="J27" t="s">
        <v>266</v>
      </c>
      <c r="K27">
        <v>4</v>
      </c>
      <c r="L27" t="s">
        <v>266</v>
      </c>
      <c r="S27">
        <v>0</v>
      </c>
      <c r="T27" t="s">
        <v>266</v>
      </c>
    </row>
    <row r="29" spans="1:20">
      <c r="E29">
        <v>3</v>
      </c>
      <c r="F29" s="137" t="s">
        <v>375</v>
      </c>
      <c r="K29">
        <v>3</v>
      </c>
      <c r="L29" t="s">
        <v>267</v>
      </c>
      <c r="S29">
        <v>3</v>
      </c>
      <c r="T29" t="s">
        <v>267</v>
      </c>
    </row>
    <row r="30" spans="1:20">
      <c r="E30">
        <v>2</v>
      </c>
      <c r="F30" t="s">
        <v>184</v>
      </c>
      <c r="K30">
        <v>2</v>
      </c>
      <c r="L30" t="s">
        <v>184</v>
      </c>
      <c r="S30">
        <v>2</v>
      </c>
      <c r="T30" t="s">
        <v>184</v>
      </c>
    </row>
    <row r="31" spans="1:20">
      <c r="E31">
        <v>2</v>
      </c>
      <c r="F31" t="s">
        <v>268</v>
      </c>
      <c r="K31">
        <v>2</v>
      </c>
      <c r="L31" t="s">
        <v>268</v>
      </c>
      <c r="S31">
        <v>2</v>
      </c>
      <c r="T31" t="s">
        <v>268</v>
      </c>
    </row>
    <row r="33" spans="1:12">
      <c r="A33">
        <v>0</v>
      </c>
      <c r="B33" t="s">
        <v>262</v>
      </c>
      <c r="E33">
        <v>0</v>
      </c>
      <c r="F33" t="s">
        <v>262</v>
      </c>
      <c r="I33">
        <v>0</v>
      </c>
      <c r="J33" t="s">
        <v>262</v>
      </c>
      <c r="K33">
        <v>1</v>
      </c>
      <c r="L33" s="137" t="s">
        <v>290</v>
      </c>
    </row>
    <row r="34" spans="1:12">
      <c r="A34">
        <v>0</v>
      </c>
      <c r="B34" t="s">
        <v>261</v>
      </c>
      <c r="E34">
        <v>2</v>
      </c>
      <c r="F34" t="s">
        <v>261</v>
      </c>
      <c r="I34">
        <v>4</v>
      </c>
      <c r="J34" t="s">
        <v>261</v>
      </c>
      <c r="K34">
        <v>2</v>
      </c>
      <c r="L34" t="s">
        <v>261</v>
      </c>
    </row>
    <row r="35" spans="1:12">
      <c r="A35">
        <v>0</v>
      </c>
      <c r="B35" t="s">
        <v>263</v>
      </c>
      <c r="E35">
        <v>0</v>
      </c>
      <c r="F35" t="s">
        <v>263</v>
      </c>
      <c r="I35">
        <v>0</v>
      </c>
      <c r="J35" t="s">
        <v>263</v>
      </c>
      <c r="K35">
        <v>0</v>
      </c>
      <c r="L35" t="s">
        <v>263</v>
      </c>
    </row>
    <row r="36" spans="1:12">
      <c r="A36">
        <v>0</v>
      </c>
      <c r="B36" t="s">
        <v>264</v>
      </c>
      <c r="E36">
        <v>0</v>
      </c>
      <c r="F36" t="s">
        <v>264</v>
      </c>
      <c r="I36">
        <v>0</v>
      </c>
      <c r="J36" t="s">
        <v>264</v>
      </c>
      <c r="K36">
        <v>0</v>
      </c>
      <c r="L36" t="s">
        <v>264</v>
      </c>
    </row>
  </sheetData>
  <mergeCells count="1">
    <mergeCell ref="D2:R2"/>
  </mergeCells>
  <hyperlinks>
    <hyperlink ref="A1" location="SOMMAIRE!A1" display="SOMMAIRE"/>
  </hyperlinks>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Feuil18"/>
  <dimension ref="A1:Y53"/>
  <sheetViews>
    <sheetView workbookViewId="0"/>
  </sheetViews>
  <sheetFormatPr baseColWidth="10" defaultRowHeight="15"/>
  <cols>
    <col min="1" max="1" width="5.7109375" customWidth="1"/>
    <col min="2" max="2" width="17.5703125" bestFit="1" customWidth="1"/>
    <col min="3" max="3" width="5.7109375" customWidth="1"/>
    <col min="4" max="4" width="17.5703125" bestFit="1" customWidth="1"/>
    <col min="5" max="5" width="5.7109375" customWidth="1"/>
    <col min="6" max="6" width="17.5703125" bestFit="1" customWidth="1"/>
    <col min="7" max="7" width="5.7109375" customWidth="1"/>
    <col min="8" max="8" width="17.5703125" bestFit="1" customWidth="1"/>
    <col min="9" max="9" width="5.7109375" customWidth="1"/>
    <col min="10" max="10" width="17.5703125" bestFit="1" customWidth="1"/>
    <col min="11" max="11" width="5.7109375" customWidth="1"/>
    <col min="12" max="12" width="17.5703125" bestFit="1" customWidth="1"/>
    <col min="13" max="13" width="5.7109375" customWidth="1"/>
    <col min="14" max="14" width="17.5703125" bestFit="1" customWidth="1"/>
    <col min="15" max="15" width="5.7109375" customWidth="1"/>
    <col min="16" max="16" width="17.5703125" bestFit="1" customWidth="1"/>
    <col min="17" max="17" width="5.7109375" customWidth="1"/>
    <col min="18" max="18" width="17.5703125" bestFit="1" customWidth="1"/>
    <col min="19" max="19" width="5.7109375" customWidth="1"/>
    <col min="20" max="20" width="17.5703125" bestFit="1" customWidth="1"/>
    <col min="21" max="21" width="5.7109375" customWidth="1"/>
    <col min="23" max="23" width="5.7109375" customWidth="1"/>
  </cols>
  <sheetData>
    <row r="1" spans="1:25" ht="15.75" thickBot="1">
      <c r="A1" s="139" t="s">
        <v>378</v>
      </c>
      <c r="X1" s="43"/>
      <c r="Y1" s="11"/>
    </row>
    <row r="2" spans="1:25" ht="62.25" thickBot="1">
      <c r="B2" s="1"/>
      <c r="D2" s="172" t="s">
        <v>455</v>
      </c>
      <c r="E2" s="173"/>
      <c r="F2" s="173"/>
      <c r="G2" s="173"/>
      <c r="H2" s="173"/>
      <c r="I2" s="173"/>
      <c r="J2" s="173"/>
      <c r="K2" s="173"/>
      <c r="L2" s="173"/>
      <c r="M2" s="173"/>
      <c r="N2" s="173"/>
      <c r="O2" s="173"/>
      <c r="P2" s="173"/>
      <c r="Q2" s="173"/>
      <c r="R2" s="174"/>
      <c r="T2" s="1"/>
      <c r="X2" s="43"/>
      <c r="Y2" s="11"/>
    </row>
    <row r="3" spans="1:25">
      <c r="X3" s="43"/>
      <c r="Y3" s="11"/>
    </row>
    <row r="4" spans="1:25">
      <c r="B4" s="5" t="s">
        <v>171</v>
      </c>
      <c r="D4" s="5" t="s">
        <v>42</v>
      </c>
      <c r="F4" s="5" t="s">
        <v>43</v>
      </c>
      <c r="H4" s="5" t="s">
        <v>44</v>
      </c>
      <c r="J4" s="5" t="s">
        <v>45</v>
      </c>
      <c r="L4" s="5" t="s">
        <v>46</v>
      </c>
      <c r="N4" s="5" t="s">
        <v>47</v>
      </c>
      <c r="P4" s="5" t="s">
        <v>82</v>
      </c>
      <c r="R4" s="5" t="s">
        <v>81</v>
      </c>
      <c r="T4" s="5" t="s">
        <v>158</v>
      </c>
      <c r="X4" s="43"/>
      <c r="Y4" s="11"/>
    </row>
    <row r="5" spans="1:25">
      <c r="B5" s="5"/>
      <c r="D5" s="5"/>
      <c r="F5" s="5"/>
      <c r="H5" s="5"/>
      <c r="J5" s="5"/>
      <c r="L5" s="5"/>
      <c r="N5" s="5"/>
      <c r="P5" s="5" t="s">
        <v>48</v>
      </c>
      <c r="R5" s="5" t="s">
        <v>49</v>
      </c>
      <c r="T5" s="5" t="s">
        <v>162</v>
      </c>
      <c r="X5" s="43"/>
      <c r="Y5" s="11"/>
    </row>
    <row r="6" spans="1:25">
      <c r="X6" s="43"/>
      <c r="Y6" s="11"/>
    </row>
    <row r="7" spans="1:25">
      <c r="A7">
        <v>1</v>
      </c>
      <c r="B7" t="s">
        <v>180</v>
      </c>
      <c r="E7">
        <v>1</v>
      </c>
      <c r="F7" t="s">
        <v>180</v>
      </c>
      <c r="K7">
        <v>1</v>
      </c>
      <c r="L7" t="s">
        <v>180</v>
      </c>
      <c r="S7">
        <v>1</v>
      </c>
      <c r="T7" t="s">
        <v>180</v>
      </c>
      <c r="X7" s="43">
        <f>SUM(A7:W7)</f>
        <v>4</v>
      </c>
      <c r="Y7" s="11"/>
    </row>
    <row r="8" spans="1:25">
      <c r="A8">
        <v>2</v>
      </c>
      <c r="B8" t="s">
        <v>181</v>
      </c>
      <c r="E8">
        <v>2</v>
      </c>
      <c r="F8" t="s">
        <v>181</v>
      </c>
      <c r="K8">
        <v>2</v>
      </c>
      <c r="L8" t="s">
        <v>181</v>
      </c>
      <c r="S8">
        <v>2</v>
      </c>
      <c r="T8" t="s">
        <v>181</v>
      </c>
      <c r="X8" s="43">
        <f t="shared" ref="X8:X31" si="0">SUM(A8:W8)</f>
        <v>8</v>
      </c>
      <c r="Y8" s="11"/>
    </row>
    <row r="9" spans="1:25">
      <c r="X9" s="43"/>
      <c r="Y9" s="11"/>
    </row>
    <row r="10" spans="1:25">
      <c r="A10">
        <v>9</v>
      </c>
      <c r="B10" s="20" t="s">
        <v>182</v>
      </c>
      <c r="D10" s="20"/>
      <c r="F10" s="20"/>
      <c r="H10" s="20"/>
      <c r="J10" s="20"/>
      <c r="L10" s="20"/>
      <c r="N10" s="20"/>
      <c r="O10">
        <v>3</v>
      </c>
      <c r="P10" s="20" t="s">
        <v>182</v>
      </c>
      <c r="R10" s="20"/>
      <c r="T10" s="20"/>
      <c r="X10" s="43">
        <f t="shared" si="0"/>
        <v>12</v>
      </c>
      <c r="Y10" s="11"/>
    </row>
    <row r="11" spans="1:25">
      <c r="A11">
        <v>3</v>
      </c>
      <c r="B11" s="20" t="s">
        <v>167</v>
      </c>
      <c r="D11" s="20"/>
      <c r="F11" s="20"/>
      <c r="H11" s="20"/>
      <c r="J11" s="20"/>
      <c r="L11" s="20"/>
      <c r="N11" s="20"/>
      <c r="O11">
        <v>2</v>
      </c>
      <c r="P11" s="20" t="s">
        <v>167</v>
      </c>
      <c r="R11" s="20"/>
      <c r="T11" s="20"/>
      <c r="X11" s="43">
        <f t="shared" si="0"/>
        <v>5</v>
      </c>
      <c r="Y11" s="11"/>
    </row>
    <row r="12" spans="1:25">
      <c r="X12" s="43"/>
      <c r="Y12" s="11"/>
    </row>
    <row r="13" spans="1:25">
      <c r="A13">
        <v>3</v>
      </c>
      <c r="B13" t="s">
        <v>169</v>
      </c>
      <c r="X13" s="43">
        <f t="shared" si="0"/>
        <v>3</v>
      </c>
      <c r="Y13" s="11"/>
    </row>
    <row r="14" spans="1:25">
      <c r="X14" s="43"/>
      <c r="Y14" s="11"/>
    </row>
    <row r="15" spans="1:25">
      <c r="A15">
        <v>3</v>
      </c>
      <c r="B15" t="s">
        <v>69</v>
      </c>
      <c r="Q15">
        <v>9</v>
      </c>
      <c r="R15" t="s">
        <v>69</v>
      </c>
      <c r="X15" s="43">
        <f t="shared" si="0"/>
        <v>12</v>
      </c>
      <c r="Y15" s="11"/>
    </row>
    <row r="16" spans="1:25">
      <c r="X16" s="43"/>
      <c r="Y16" s="11"/>
    </row>
    <row r="17" spans="1:25">
      <c r="K17">
        <v>0</v>
      </c>
      <c r="L17" t="s">
        <v>299</v>
      </c>
      <c r="O17">
        <v>1</v>
      </c>
      <c r="P17" t="s">
        <v>299</v>
      </c>
      <c r="X17" s="43"/>
      <c r="Y17" s="11"/>
    </row>
    <row r="18" spans="1:25">
      <c r="X18" s="43"/>
      <c r="Y18" s="11"/>
    </row>
    <row r="19" spans="1:25">
      <c r="X19" s="43"/>
      <c r="Y19" s="11"/>
    </row>
    <row r="20" spans="1:25">
      <c r="X20" s="43"/>
      <c r="Y20" s="11"/>
    </row>
    <row r="21" spans="1:25">
      <c r="A21">
        <v>0</v>
      </c>
      <c r="B21" t="s">
        <v>298</v>
      </c>
      <c r="X21" s="43">
        <f t="shared" si="0"/>
        <v>0</v>
      </c>
      <c r="Y21" s="11"/>
    </row>
    <row r="22" spans="1:25">
      <c r="X22" s="43"/>
      <c r="Y22" s="11"/>
    </row>
    <row r="23" spans="1:25">
      <c r="A23">
        <v>0</v>
      </c>
      <c r="B23" t="s">
        <v>202</v>
      </c>
      <c r="E23">
        <v>0</v>
      </c>
      <c r="F23" t="s">
        <v>202</v>
      </c>
      <c r="I23">
        <v>0</v>
      </c>
      <c r="J23" t="s">
        <v>202</v>
      </c>
      <c r="K23">
        <v>0</v>
      </c>
      <c r="L23" t="s">
        <v>202</v>
      </c>
      <c r="O23">
        <v>0</v>
      </c>
      <c r="P23" t="s">
        <v>51</v>
      </c>
      <c r="Q23">
        <v>0</v>
      </c>
      <c r="R23" t="s">
        <v>51</v>
      </c>
      <c r="X23" s="43">
        <f t="shared" si="0"/>
        <v>0</v>
      </c>
      <c r="Y23" s="11"/>
    </row>
    <row r="24" spans="1:25">
      <c r="X24" s="43">
        <f t="shared" si="0"/>
        <v>0</v>
      </c>
      <c r="Y24" s="11"/>
    </row>
    <row r="25" spans="1:25">
      <c r="Q25">
        <v>0</v>
      </c>
      <c r="R25" t="s">
        <v>307</v>
      </c>
      <c r="X25" s="43">
        <f t="shared" si="0"/>
        <v>0</v>
      </c>
      <c r="Y25" s="11"/>
    </row>
    <row r="26" spans="1:25">
      <c r="X26" s="43"/>
      <c r="Y26" s="11"/>
    </row>
    <row r="27" spans="1:25">
      <c r="S27">
        <v>1</v>
      </c>
      <c r="T27" t="s">
        <v>123</v>
      </c>
      <c r="X27" s="43"/>
      <c r="Y27" s="11"/>
    </row>
    <row r="28" spans="1:25">
      <c r="S28">
        <v>1</v>
      </c>
      <c r="T28" t="s">
        <v>105</v>
      </c>
      <c r="X28" s="43"/>
      <c r="Y28" s="11"/>
    </row>
    <row r="29" spans="1:25">
      <c r="S29">
        <v>1</v>
      </c>
      <c r="T29" t="s">
        <v>124</v>
      </c>
      <c r="X29" s="43"/>
      <c r="Y29" s="11"/>
    </row>
    <row r="30" spans="1:25">
      <c r="X30" s="43"/>
      <c r="Y30" s="11"/>
    </row>
    <row r="31" spans="1:25">
      <c r="X31" s="43">
        <f t="shared" si="0"/>
        <v>0</v>
      </c>
      <c r="Y31" s="11"/>
    </row>
    <row r="32" spans="1:25" ht="15.75" thickBot="1">
      <c r="A32" s="9"/>
      <c r="B32" s="9"/>
      <c r="C32" s="9"/>
      <c r="D32" s="9"/>
      <c r="E32" s="9"/>
      <c r="F32" s="9"/>
      <c r="G32" s="9"/>
      <c r="H32" s="9"/>
      <c r="I32" s="9"/>
      <c r="J32" s="9"/>
      <c r="K32" s="9"/>
      <c r="L32" s="9"/>
      <c r="M32" s="9"/>
      <c r="N32" s="9"/>
      <c r="O32" s="9"/>
      <c r="P32" s="9"/>
      <c r="Q32" s="9"/>
      <c r="R32" s="9"/>
      <c r="S32" s="9"/>
      <c r="T32" s="9"/>
      <c r="U32" s="9"/>
      <c r="V32" s="9"/>
      <c r="W32" s="9"/>
      <c r="X32" s="59"/>
      <c r="Y32" s="11"/>
    </row>
    <row r="33" spans="1:24" ht="15.75" thickTop="1">
      <c r="X33" s="60">
        <f>SUM(X4:X32)</f>
        <v>44</v>
      </c>
    </row>
    <row r="34" spans="1:24">
      <c r="A34">
        <f>SUM(A7:A32)</f>
        <v>21</v>
      </c>
      <c r="C34">
        <f>SUM(C7:C32)</f>
        <v>0</v>
      </c>
      <c r="E34">
        <f>SUM(E7:E32)</f>
        <v>3</v>
      </c>
      <c r="G34">
        <f>SUM(G8:G32)</f>
        <v>0</v>
      </c>
      <c r="I34">
        <f>SUM(I8:I32)</f>
        <v>0</v>
      </c>
      <c r="K34">
        <f>SUM(K7:K32)</f>
        <v>3</v>
      </c>
      <c r="M34">
        <f>SUM(M7:M32)</f>
        <v>0</v>
      </c>
      <c r="O34">
        <f>SUM(O7:O32)</f>
        <v>6</v>
      </c>
      <c r="Q34">
        <f>SUM(Q7:Q32)</f>
        <v>9</v>
      </c>
      <c r="S34">
        <f>SUM(S7:S32)</f>
        <v>6</v>
      </c>
      <c r="U34">
        <f>SUM(U7:U32)</f>
        <v>0</v>
      </c>
      <c r="X34" s="43">
        <f>SUM(A34:W34)</f>
        <v>48</v>
      </c>
    </row>
    <row r="35" spans="1:24" ht="15.75" thickBot="1">
      <c r="A35" s="9"/>
      <c r="B35" s="9"/>
      <c r="C35" s="9"/>
      <c r="D35" s="9"/>
      <c r="E35" s="9"/>
      <c r="F35" s="9"/>
      <c r="G35" s="9"/>
      <c r="H35" s="9"/>
      <c r="I35" s="9"/>
      <c r="J35" s="9"/>
      <c r="K35" s="9"/>
      <c r="L35" s="9"/>
      <c r="M35" s="9"/>
      <c r="N35" s="9"/>
      <c r="O35" s="9"/>
      <c r="P35" s="9"/>
      <c r="Q35" s="9"/>
      <c r="R35" s="9"/>
      <c r="S35" s="9"/>
      <c r="T35" s="9"/>
      <c r="U35" s="9"/>
      <c r="V35" s="9"/>
      <c r="W35" s="9"/>
      <c r="X35" s="9"/>
    </row>
    <row r="36" spans="1:24" ht="16.5" thickTop="1" thickBot="1">
      <c r="A36" s="11"/>
      <c r="B36" s="11"/>
      <c r="C36" s="11"/>
      <c r="D36" s="11"/>
      <c r="E36" s="11"/>
      <c r="F36" s="11"/>
      <c r="G36" s="11"/>
      <c r="H36" s="11"/>
      <c r="I36" s="11"/>
      <c r="J36" s="11"/>
      <c r="K36" s="11"/>
      <c r="L36" s="11"/>
      <c r="M36" s="11"/>
      <c r="N36" s="11"/>
      <c r="O36" s="11"/>
      <c r="P36" s="11"/>
      <c r="Q36" s="11"/>
      <c r="R36" s="11"/>
      <c r="S36" s="11"/>
      <c r="T36" s="11"/>
      <c r="U36" s="11"/>
      <c r="V36" s="11"/>
      <c r="W36" s="11"/>
      <c r="X36" s="11"/>
    </row>
    <row r="37" spans="1:24" ht="15.75" thickBot="1">
      <c r="A37" s="199">
        <f>X34</f>
        <v>48</v>
      </c>
      <c r="B37" s="11"/>
      <c r="C37" s="11"/>
      <c r="D37" s="11"/>
      <c r="E37" s="11"/>
      <c r="F37" s="11"/>
      <c r="G37" s="11"/>
      <c r="H37" s="11"/>
      <c r="I37" s="11"/>
      <c r="J37" s="11"/>
      <c r="K37" s="11"/>
      <c r="L37" s="11"/>
      <c r="M37" s="11"/>
      <c r="N37" s="11"/>
      <c r="O37" s="11"/>
      <c r="P37" s="11"/>
      <c r="Q37" s="11"/>
      <c r="R37" s="11"/>
      <c r="S37" s="11"/>
      <c r="T37" s="11"/>
      <c r="U37" s="11"/>
      <c r="V37" s="11"/>
      <c r="W37" s="11"/>
      <c r="X37" s="11"/>
    </row>
    <row r="39" spans="1:24">
      <c r="D39" t="s">
        <v>294</v>
      </c>
      <c r="F39" t="s">
        <v>295</v>
      </c>
      <c r="H39" t="s">
        <v>296</v>
      </c>
    </row>
    <row r="40" spans="1:24">
      <c r="B40" t="s">
        <v>291</v>
      </c>
      <c r="C40">
        <v>0.5</v>
      </c>
      <c r="D40">
        <f>$A$37*(24*(1/C40))</f>
        <v>2304</v>
      </c>
      <c r="E40" s="53">
        <f>10/60</f>
        <v>0.16666666666666666</v>
      </c>
      <c r="F40">
        <f>D40*E40</f>
        <v>384</v>
      </c>
      <c r="H40" s="54">
        <f t="shared" ref="H40:H41" si="1">F40/24</f>
        <v>16</v>
      </c>
    </row>
    <row r="41" spans="1:24">
      <c r="B41" t="s">
        <v>292</v>
      </c>
      <c r="C41">
        <v>2</v>
      </c>
      <c r="D41">
        <f>$A$37*(24*(1/C41))</f>
        <v>576</v>
      </c>
      <c r="E41">
        <f>40/60</f>
        <v>0.66666666666666663</v>
      </c>
      <c r="F41">
        <f>D41*E41</f>
        <v>384</v>
      </c>
      <c r="H41" s="54">
        <f t="shared" si="1"/>
        <v>16</v>
      </c>
    </row>
    <row r="42" spans="1:24">
      <c r="B42" t="s">
        <v>293</v>
      </c>
      <c r="C42">
        <v>6</v>
      </c>
      <c r="D42">
        <f>$A$37*(24*(1/C42))</f>
        <v>192</v>
      </c>
      <c r="E42">
        <v>2</v>
      </c>
      <c r="F42">
        <f t="shared" ref="F42:F43" si="2">D42*E42</f>
        <v>384</v>
      </c>
      <c r="H42" s="54">
        <f>F42/24</f>
        <v>16</v>
      </c>
    </row>
    <row r="43" spans="1:24">
      <c r="B43" t="s">
        <v>77</v>
      </c>
      <c r="C43">
        <v>12</v>
      </c>
      <c r="D43">
        <f>$A$37*(24*(1/C43))</f>
        <v>96</v>
      </c>
      <c r="E43">
        <v>4</v>
      </c>
      <c r="F43">
        <f t="shared" si="2"/>
        <v>384</v>
      </c>
      <c r="H43" s="54">
        <f>F43/24</f>
        <v>16</v>
      </c>
    </row>
    <row r="47" spans="1:24" s="9" customFormat="1" ht="15.75" thickBot="1"/>
    <row r="48" spans="1:24" s="11" customFormat="1" ht="15.75" thickTop="1"/>
    <row r="49" spans="2:8" s="11" customFormat="1">
      <c r="B49" s="76" t="s">
        <v>376</v>
      </c>
    </row>
    <row r="51" spans="2:8">
      <c r="B51" s="1" t="s">
        <v>367</v>
      </c>
      <c r="C51" s="1"/>
      <c r="D51" s="1" t="s">
        <v>368</v>
      </c>
      <c r="E51" s="1" t="s">
        <v>366</v>
      </c>
      <c r="F51" s="1" t="s">
        <v>365</v>
      </c>
      <c r="G51" s="1"/>
      <c r="H51" s="1" t="s">
        <v>364</v>
      </c>
    </row>
    <row r="52" spans="2:8">
      <c r="B52" t="s">
        <v>360</v>
      </c>
      <c r="D52" t="s">
        <v>361</v>
      </c>
      <c r="E52">
        <v>1</v>
      </c>
      <c r="F52" t="s">
        <v>362</v>
      </c>
      <c r="H52" t="s">
        <v>363</v>
      </c>
    </row>
    <row r="53" spans="2:8">
      <c r="B53" t="s">
        <v>369</v>
      </c>
      <c r="E53">
        <v>1</v>
      </c>
      <c r="H53" t="s">
        <v>370</v>
      </c>
    </row>
  </sheetData>
  <mergeCells count="1">
    <mergeCell ref="D2:R2"/>
  </mergeCells>
  <hyperlinks>
    <hyperlink ref="A1" location="SOMMAIRE!A1" display="SOMMAIRE"/>
  </hyperlinks>
  <pageMargins left="0.7" right="0.7" top="0.75" bottom="0.75" header="0.3" footer="0.3"/>
  <pageSetup paperSize="9" orientation="portrait" horizontalDpi="4294967293" verticalDpi="0" r:id="rId1"/>
</worksheet>
</file>

<file path=xl/worksheets/sheet19.xml><?xml version="1.0" encoding="utf-8"?>
<worksheet xmlns="http://schemas.openxmlformats.org/spreadsheetml/2006/main" xmlns:r="http://schemas.openxmlformats.org/officeDocument/2006/relationships">
  <sheetPr codeName="Feuil19"/>
  <dimension ref="A1:Q92"/>
  <sheetViews>
    <sheetView workbookViewId="0"/>
  </sheetViews>
  <sheetFormatPr baseColWidth="10" defaultRowHeight="15"/>
  <cols>
    <col min="2" max="2" width="18.42578125" bestFit="1" customWidth="1"/>
    <col min="4" max="4" width="14.85546875" bestFit="1" customWidth="1"/>
    <col min="5" max="5" width="15.28515625" bestFit="1" customWidth="1"/>
    <col min="6" max="6" width="18" bestFit="1" customWidth="1"/>
    <col min="16" max="16" width="5" customWidth="1"/>
  </cols>
  <sheetData>
    <row r="1" spans="1:5">
      <c r="B1" s="1" t="s">
        <v>7</v>
      </c>
      <c r="C1" s="33">
        <v>1981</v>
      </c>
      <c r="D1" s="4"/>
    </row>
    <row r="3" spans="1:5">
      <c r="B3" s="1" t="s">
        <v>5</v>
      </c>
      <c r="C3" s="2">
        <v>1</v>
      </c>
    </row>
    <row r="5" spans="1:5">
      <c r="A5" s="7" t="s">
        <v>13</v>
      </c>
      <c r="B5" s="7" t="s">
        <v>16</v>
      </c>
      <c r="C5" s="7" t="s">
        <v>14</v>
      </c>
      <c r="D5" s="7" t="s">
        <v>15</v>
      </c>
      <c r="E5" s="7" t="s">
        <v>17</v>
      </c>
    </row>
    <row r="6" spans="1:5">
      <c r="A6" s="3">
        <v>5</v>
      </c>
      <c r="C6" s="4">
        <v>2800</v>
      </c>
      <c r="D6" s="4">
        <f>C6*C$3</f>
        <v>2800</v>
      </c>
      <c r="E6" s="4" t="str">
        <f>IF(B6="","",(C6+D6)*B6)</f>
        <v/>
      </c>
    </row>
    <row r="7" spans="1:5">
      <c r="A7" s="3">
        <v>10</v>
      </c>
      <c r="C7" s="4">
        <v>6000</v>
      </c>
      <c r="D7" s="4">
        <f>C7*C$3</f>
        <v>6000</v>
      </c>
      <c r="E7" s="4" t="str">
        <f>IF(B7="","",(C7+D7)*B7)</f>
        <v/>
      </c>
    </row>
    <row r="8" spans="1:5">
      <c r="A8" s="3">
        <v>25</v>
      </c>
      <c r="C8" s="4">
        <v>17000</v>
      </c>
      <c r="D8" s="4">
        <f>C8*C$3</f>
        <v>17000</v>
      </c>
      <c r="E8" s="4" t="str">
        <f>IF(B8="","",(C8+D8)*B8)</f>
        <v/>
      </c>
    </row>
    <row r="9" spans="1:5">
      <c r="A9" s="3">
        <v>50</v>
      </c>
      <c r="B9">
        <v>1</v>
      </c>
      <c r="C9" s="4">
        <v>36000</v>
      </c>
      <c r="D9" s="4">
        <f>C9*C$3</f>
        <v>36000</v>
      </c>
      <c r="E9" s="4">
        <f>IF(B9="","",(C9+D9)*B9)</f>
        <v>72000</v>
      </c>
    </row>
    <row r="10" spans="1:5">
      <c r="A10" s="3"/>
      <c r="B10" s="4"/>
      <c r="C10" s="4"/>
    </row>
    <row r="11" spans="1:5">
      <c r="A11" s="3"/>
      <c r="B11" s="6" t="s">
        <v>12</v>
      </c>
      <c r="C11" s="33">
        <f>SUM( E6:E9)+C1</f>
        <v>73981</v>
      </c>
    </row>
    <row r="12" spans="1:5">
      <c r="A12" s="3"/>
      <c r="B12" s="6"/>
      <c r="C12" s="33"/>
    </row>
    <row r="13" spans="1:5">
      <c r="A13" s="3"/>
      <c r="B13" s="1" t="s">
        <v>38</v>
      </c>
    </row>
    <row r="14" spans="1:5">
      <c r="A14" s="3"/>
      <c r="B14" s="1"/>
    </row>
    <row r="15" spans="1:5">
      <c r="A15" s="3"/>
      <c r="C15" t="s">
        <v>29</v>
      </c>
    </row>
    <row r="16" spans="1:5">
      <c r="A16" s="3"/>
      <c r="B16" t="s">
        <v>18</v>
      </c>
      <c r="C16" s="4">
        <v>2900</v>
      </c>
    </row>
    <row r="17" spans="1:17">
      <c r="A17" s="3"/>
    </row>
    <row r="18" spans="1:17">
      <c r="A18" s="3"/>
      <c r="B18" s="1" t="s">
        <v>39</v>
      </c>
      <c r="C18" s="33">
        <f>C16</f>
        <v>2900</v>
      </c>
      <c r="N18" s="1" t="s">
        <v>232</v>
      </c>
      <c r="Q18" t="s">
        <v>234</v>
      </c>
    </row>
    <row r="19" spans="1:17">
      <c r="A19" s="3"/>
      <c r="B19" s="1"/>
      <c r="C19" s="33"/>
    </row>
    <row r="20" spans="1:17">
      <c r="A20" s="3"/>
      <c r="B20" s="6" t="s">
        <v>204</v>
      </c>
      <c r="C20" s="33">
        <f>C11-C18</f>
        <v>71081</v>
      </c>
      <c r="J20" s="8">
        <f>C1</f>
        <v>1981</v>
      </c>
      <c r="N20">
        <v>7</v>
      </c>
      <c r="O20">
        <v>240</v>
      </c>
    </row>
    <row r="21" spans="1:17">
      <c r="A21" s="3"/>
      <c r="B21" s="6"/>
      <c r="C21" s="33"/>
      <c r="J21" s="8">
        <v>72000</v>
      </c>
      <c r="K21" s="8">
        <f>J20+J21</f>
        <v>73981</v>
      </c>
      <c r="N21">
        <v>14</v>
      </c>
      <c r="O21">
        <v>240</v>
      </c>
    </row>
    <row r="22" spans="1:17">
      <c r="A22" s="3"/>
      <c r="B22" s="6" t="s">
        <v>207</v>
      </c>
      <c r="J22" s="8">
        <v>-2900</v>
      </c>
      <c r="K22" s="8">
        <f>K21+J22</f>
        <v>71081</v>
      </c>
      <c r="N22">
        <f>N21+$N$20</f>
        <v>21</v>
      </c>
      <c r="O22">
        <v>240</v>
      </c>
    </row>
    <row r="23" spans="1:17">
      <c r="A23" s="3"/>
      <c r="B23" s="6"/>
      <c r="C23" s="33"/>
      <c r="J23">
        <v>240</v>
      </c>
      <c r="K23" s="8">
        <f t="shared" ref="K23:K35" si="0">K22+J23</f>
        <v>71321</v>
      </c>
      <c r="N23">
        <f>N22+$N$20</f>
        <v>28</v>
      </c>
      <c r="O23">
        <v>240</v>
      </c>
    </row>
    <row r="24" spans="1:17">
      <c r="A24" s="3"/>
      <c r="B24" s="4" t="s">
        <v>211</v>
      </c>
      <c r="C24" s="34">
        <v>240</v>
      </c>
      <c r="J24" s="8">
        <v>-35900</v>
      </c>
      <c r="K24" s="8">
        <f t="shared" si="0"/>
        <v>35421</v>
      </c>
      <c r="N24">
        <f>N23+$N$20</f>
        <v>35</v>
      </c>
      <c r="O24">
        <v>240</v>
      </c>
    </row>
    <row r="25" spans="1:17">
      <c r="A25" s="3"/>
      <c r="B25" s="4" t="s">
        <v>230</v>
      </c>
      <c r="C25" s="34">
        <v>240</v>
      </c>
      <c r="J25" s="8">
        <v>72000</v>
      </c>
      <c r="K25" s="8">
        <f t="shared" si="0"/>
        <v>107421</v>
      </c>
      <c r="N25">
        <f>N24+$N$20</f>
        <v>42</v>
      </c>
      <c r="O25">
        <v>240</v>
      </c>
    </row>
    <row r="26" spans="1:17">
      <c r="A26" s="3"/>
      <c r="B26" s="4" t="s">
        <v>231</v>
      </c>
      <c r="C26" s="34">
        <v>240</v>
      </c>
      <c r="J26" s="8"/>
      <c r="K26" s="8"/>
      <c r="N26">
        <f>N25+$N$20</f>
        <v>49</v>
      </c>
      <c r="O26">
        <v>240</v>
      </c>
    </row>
    <row r="27" spans="1:17">
      <c r="A27" s="3"/>
      <c r="B27" s="34" t="s">
        <v>209</v>
      </c>
      <c r="C27" s="33"/>
      <c r="J27" s="8">
        <v>-35900</v>
      </c>
      <c r="K27" s="8">
        <f>K25+J27</f>
        <v>71521</v>
      </c>
      <c r="N27" s="5">
        <v>50</v>
      </c>
      <c r="O27" s="37" t="s">
        <v>233</v>
      </c>
    </row>
    <row r="28" spans="1:17">
      <c r="A28" s="3"/>
      <c r="B28" s="34" t="s">
        <v>210</v>
      </c>
      <c r="C28" s="33"/>
      <c r="J28" s="8">
        <v>72000</v>
      </c>
      <c r="K28" s="8">
        <f t="shared" si="0"/>
        <v>143521</v>
      </c>
      <c r="N28">
        <f>N26+$N$20</f>
        <v>56</v>
      </c>
      <c r="O28">
        <v>240</v>
      </c>
    </row>
    <row r="29" spans="1:17">
      <c r="A29" s="3"/>
      <c r="B29" s="34"/>
      <c r="C29" s="33"/>
      <c r="K29" s="8">
        <f t="shared" si="0"/>
        <v>143521</v>
      </c>
      <c r="N29">
        <f>N28+$N$20</f>
        <v>63</v>
      </c>
      <c r="O29">
        <v>240</v>
      </c>
    </row>
    <row r="30" spans="1:17">
      <c r="A30" s="3"/>
      <c r="B30" s="6" t="s">
        <v>39</v>
      </c>
      <c r="C30" s="33">
        <f>SUM(C24:C28)</f>
        <v>720</v>
      </c>
      <c r="J30" s="8"/>
      <c r="K30" s="8">
        <f t="shared" si="0"/>
        <v>143521</v>
      </c>
      <c r="N30">
        <f>N29+$N$20</f>
        <v>70</v>
      </c>
      <c r="O30">
        <v>240</v>
      </c>
    </row>
    <row r="31" spans="1:17">
      <c r="A31" s="3"/>
      <c r="B31" s="6"/>
      <c r="C31" s="33"/>
      <c r="J31" s="8"/>
      <c r="K31" s="8">
        <f t="shared" si="0"/>
        <v>143521</v>
      </c>
      <c r="N31">
        <f>N30+$N$20</f>
        <v>77</v>
      </c>
      <c r="O31">
        <v>240</v>
      </c>
    </row>
    <row r="32" spans="1:17">
      <c r="A32" s="3"/>
      <c r="B32" s="6" t="s">
        <v>208</v>
      </c>
      <c r="C32" s="33">
        <f>C20+C30</f>
        <v>71801</v>
      </c>
      <c r="K32" s="8">
        <f t="shared" si="0"/>
        <v>143521</v>
      </c>
      <c r="N32">
        <f t="shared" ref="N32:N34" si="1">N31+$N$20</f>
        <v>84</v>
      </c>
      <c r="O32">
        <v>240</v>
      </c>
    </row>
    <row r="33" spans="1:15">
      <c r="A33" s="3"/>
      <c r="B33" s="6"/>
      <c r="C33" s="33"/>
      <c r="K33" s="8">
        <f t="shared" si="0"/>
        <v>143521</v>
      </c>
      <c r="N33">
        <f t="shared" si="1"/>
        <v>91</v>
      </c>
      <c r="O33">
        <v>240</v>
      </c>
    </row>
    <row r="34" spans="1:15">
      <c r="B34" s="1" t="s">
        <v>205</v>
      </c>
      <c r="C34" s="5">
        <f>(B41*C41)+(B42*C42)</f>
        <v>71800</v>
      </c>
      <c r="J34" s="8"/>
      <c r="K34" s="8">
        <f t="shared" si="0"/>
        <v>143521</v>
      </c>
      <c r="N34">
        <f t="shared" si="1"/>
        <v>98</v>
      </c>
      <c r="O34">
        <v>240</v>
      </c>
    </row>
    <row r="35" spans="1:15" ht="15.75" thickBot="1">
      <c r="B35" s="1"/>
      <c r="C35" s="5"/>
      <c r="J35" s="21"/>
      <c r="K35" s="8">
        <f t="shared" si="0"/>
        <v>143521</v>
      </c>
      <c r="N35" s="38">
        <v>100</v>
      </c>
      <c r="O35" s="38">
        <v>3000</v>
      </c>
    </row>
    <row r="36" spans="1:15" ht="15.75" thickTop="1">
      <c r="B36" s="1" t="s">
        <v>204</v>
      </c>
      <c r="C36" s="32">
        <f>C32-C34</f>
        <v>1</v>
      </c>
      <c r="J36" s="8">
        <f>SUM(J20:J35)</f>
        <v>143521</v>
      </c>
      <c r="K36" s="8"/>
      <c r="O36">
        <f>SUM(O20:O35)</f>
        <v>6360</v>
      </c>
    </row>
    <row r="38" spans="1:15">
      <c r="B38" s="1" t="s">
        <v>6</v>
      </c>
      <c r="C38">
        <v>1</v>
      </c>
    </row>
    <row r="39" spans="1:15">
      <c r="B39" s="1"/>
    </row>
    <row r="40" spans="1:15">
      <c r="B40" t="s">
        <v>10</v>
      </c>
      <c r="C40" t="s">
        <v>11</v>
      </c>
      <c r="D40" t="s">
        <v>31</v>
      </c>
      <c r="E40" t="s">
        <v>32</v>
      </c>
      <c r="F40" t="s">
        <v>30</v>
      </c>
    </row>
    <row r="41" spans="1:15">
      <c r="A41" t="s">
        <v>9</v>
      </c>
      <c r="C41" s="4">
        <v>17900</v>
      </c>
      <c r="D41" s="4">
        <v>31500</v>
      </c>
      <c r="E41" s="4">
        <f>D41*B41</f>
        <v>0</v>
      </c>
      <c r="F41" s="4">
        <f>E41*C38</f>
        <v>0</v>
      </c>
      <c r="G41" s="4"/>
      <c r="H41" s="4"/>
      <c r="I41" s="41">
        <f>D41/C41</f>
        <v>1.7597765363128492</v>
      </c>
    </row>
    <row r="42" spans="1:15">
      <c r="A42" t="s">
        <v>8</v>
      </c>
      <c r="B42">
        <v>2</v>
      </c>
      <c r="C42" s="4">
        <v>35900</v>
      </c>
      <c r="D42" s="4">
        <v>72000</v>
      </c>
      <c r="E42" s="4">
        <f>D42*B42</f>
        <v>144000</v>
      </c>
      <c r="F42" s="4">
        <f>E42*C38</f>
        <v>144000</v>
      </c>
      <c r="G42" s="4"/>
      <c r="I42" s="41">
        <f>D42/C42</f>
        <v>2.0055710306406684</v>
      </c>
    </row>
    <row r="43" spans="1:15">
      <c r="A43" s="139" t="s">
        <v>378</v>
      </c>
    </row>
    <row r="44" spans="1:15">
      <c r="B44" s="1" t="s">
        <v>206</v>
      </c>
      <c r="C44" s="33">
        <f xml:space="preserve"> C36+SUM(F41:F42)</f>
        <v>144001</v>
      </c>
    </row>
    <row r="46" spans="1:15">
      <c r="B46" s="1" t="s">
        <v>36</v>
      </c>
      <c r="F46" s="1" t="s">
        <v>37</v>
      </c>
    </row>
    <row r="47" spans="1:15">
      <c r="B47" s="1"/>
      <c r="F47" s="1"/>
    </row>
    <row r="48" spans="1:15">
      <c r="C48" t="s">
        <v>11</v>
      </c>
      <c r="D48" t="s">
        <v>10</v>
      </c>
      <c r="G48" t="s">
        <v>29</v>
      </c>
    </row>
    <row r="49" spans="1:15">
      <c r="A49" t="s">
        <v>19</v>
      </c>
      <c r="C49" s="4">
        <v>12900</v>
      </c>
      <c r="D49">
        <v>0</v>
      </c>
      <c r="F49" t="s">
        <v>25</v>
      </c>
      <c r="G49" s="4">
        <v>2450</v>
      </c>
    </row>
    <row r="50" spans="1:15">
      <c r="A50" t="s">
        <v>20</v>
      </c>
      <c r="C50" s="4">
        <v>14900</v>
      </c>
      <c r="D50">
        <v>1</v>
      </c>
      <c r="F50" t="s">
        <v>26</v>
      </c>
      <c r="G50" s="4">
        <v>4950</v>
      </c>
    </row>
    <row r="51" spans="1:15">
      <c r="A51" t="s">
        <v>21</v>
      </c>
      <c r="C51" s="4">
        <v>17400</v>
      </c>
      <c r="D51">
        <v>1</v>
      </c>
      <c r="F51" t="s">
        <v>27</v>
      </c>
      <c r="G51" s="4">
        <v>7950</v>
      </c>
    </row>
    <row r="52" spans="1:15">
      <c r="A52" t="s">
        <v>22</v>
      </c>
      <c r="C52" s="4">
        <v>18400</v>
      </c>
      <c r="D52">
        <v>1</v>
      </c>
      <c r="F52" t="s">
        <v>28</v>
      </c>
      <c r="G52" s="4">
        <v>12900</v>
      </c>
    </row>
    <row r="53" spans="1:15">
      <c r="A53" t="s">
        <v>23</v>
      </c>
      <c r="C53" s="4">
        <v>18900</v>
      </c>
      <c r="D53">
        <v>1</v>
      </c>
      <c r="M53">
        <v>1</v>
      </c>
      <c r="N53">
        <v>5</v>
      </c>
      <c r="O53" t="s">
        <v>236</v>
      </c>
    </row>
    <row r="54" spans="1:15">
      <c r="A54" t="s">
        <v>24</v>
      </c>
      <c r="C54" s="4">
        <v>18900</v>
      </c>
      <c r="D54">
        <v>1</v>
      </c>
      <c r="M54">
        <f>(M53*N54)/N53</f>
        <v>12</v>
      </c>
      <c r="N54">
        <v>60</v>
      </c>
      <c r="O54" t="s">
        <v>236</v>
      </c>
    </row>
    <row r="55" spans="1:15">
      <c r="M55">
        <f>M54*N55</f>
        <v>288</v>
      </c>
      <c r="N55">
        <v>24</v>
      </c>
      <c r="O55" t="s">
        <v>229</v>
      </c>
    </row>
    <row r="56" spans="1:15">
      <c r="B56" s="1" t="s">
        <v>17</v>
      </c>
      <c r="C56" s="33">
        <f>(C49*D49)+(C50*D50)+(C51*D51)+(C52*D52)+(C53*D53)+(C54*D54)</f>
        <v>88500</v>
      </c>
      <c r="F56" s="1" t="s">
        <v>17</v>
      </c>
      <c r="G56" s="33">
        <f>SUM(G49:G52)</f>
        <v>28250</v>
      </c>
    </row>
    <row r="57" spans="1:15">
      <c r="M57">
        <v>31500</v>
      </c>
      <c r="N57">
        <f>M57/M55</f>
        <v>109.375</v>
      </c>
      <c r="O57" t="s">
        <v>235</v>
      </c>
    </row>
    <row r="58" spans="1:15">
      <c r="B58" s="1" t="s">
        <v>35</v>
      </c>
      <c r="C58" s="33">
        <f>C56+G56</f>
        <v>116750</v>
      </c>
      <c r="M58">
        <v>72000</v>
      </c>
      <c r="N58">
        <f>M58/M55</f>
        <v>250</v>
      </c>
      <c r="O58" t="s">
        <v>235</v>
      </c>
    </row>
    <row r="60" spans="1:15">
      <c r="B60" s="1" t="s">
        <v>40</v>
      </c>
      <c r="C60" s="33">
        <f>C44-C58</f>
        <v>27251</v>
      </c>
    </row>
    <row r="62" spans="1:15">
      <c r="B62" s="1" t="s">
        <v>100</v>
      </c>
    </row>
    <row r="63" spans="1:15">
      <c r="B63" s="1"/>
    </row>
    <row r="64" spans="1:15">
      <c r="B64" t="s">
        <v>29</v>
      </c>
      <c r="C64" t="s">
        <v>16</v>
      </c>
    </row>
    <row r="65" spans="1:12">
      <c r="A65" t="s">
        <v>51</v>
      </c>
      <c r="B65" s="4">
        <v>890</v>
      </c>
      <c r="C65">
        <v>4</v>
      </c>
    </row>
    <row r="66" spans="1:12">
      <c r="A66" t="s">
        <v>101</v>
      </c>
      <c r="B66" s="4">
        <v>1950</v>
      </c>
      <c r="C66">
        <v>0</v>
      </c>
      <c r="K66" s="11"/>
    </row>
    <row r="67" spans="1:12">
      <c r="A67" t="s">
        <v>102</v>
      </c>
      <c r="B67" s="4">
        <v>2450</v>
      </c>
      <c r="C67">
        <v>0</v>
      </c>
      <c r="K67" s="15"/>
    </row>
    <row r="68" spans="1:12">
      <c r="A68" t="s">
        <v>103</v>
      </c>
      <c r="B68" s="4">
        <v>2450</v>
      </c>
      <c r="C68">
        <v>0</v>
      </c>
    </row>
    <row r="69" spans="1:12">
      <c r="A69" t="s">
        <v>104</v>
      </c>
      <c r="B69" s="4">
        <v>2950</v>
      </c>
      <c r="C69">
        <v>0</v>
      </c>
    </row>
    <row r="70" spans="1:12">
      <c r="A70" t="s">
        <v>105</v>
      </c>
      <c r="B70" s="4">
        <v>2950</v>
      </c>
      <c r="C70">
        <v>1</v>
      </c>
    </row>
    <row r="71" spans="1:12">
      <c r="A71" t="s">
        <v>106</v>
      </c>
      <c r="B71" s="4">
        <v>2950</v>
      </c>
      <c r="C71">
        <v>3</v>
      </c>
    </row>
    <row r="72" spans="1:12">
      <c r="A72" t="s">
        <v>107</v>
      </c>
      <c r="B72" s="4">
        <v>3950</v>
      </c>
      <c r="C72">
        <v>2</v>
      </c>
    </row>
    <row r="73" spans="1:12">
      <c r="H73" t="s">
        <v>239</v>
      </c>
      <c r="J73" t="s">
        <v>237</v>
      </c>
      <c r="L73" t="s">
        <v>238</v>
      </c>
    </row>
    <row r="74" spans="1:12">
      <c r="B74" s="1" t="s">
        <v>17</v>
      </c>
      <c r="C74" s="33">
        <f>(B65*C65)+(B66*C66)+(B67*C67)+(B68*C68)+(B69*C69)+(B70*C70)+(B71*C71)+(B72*C72)</f>
        <v>23260</v>
      </c>
    </row>
    <row r="75" spans="1:12">
      <c r="H75" s="4">
        <v>1981</v>
      </c>
      <c r="J75" s="4">
        <v>1981</v>
      </c>
      <c r="L75" s="4">
        <v>1981</v>
      </c>
    </row>
    <row r="76" spans="1:12">
      <c r="B76" s="1" t="s">
        <v>40</v>
      </c>
      <c r="C76" s="33">
        <f>C60-C74</f>
        <v>3991</v>
      </c>
      <c r="H76" s="4">
        <v>72000</v>
      </c>
      <c r="J76" s="4">
        <v>72000</v>
      </c>
      <c r="L76" s="4">
        <v>72000</v>
      </c>
    </row>
    <row r="77" spans="1:12">
      <c r="H77" s="4">
        <v>-2900</v>
      </c>
      <c r="J77" s="4">
        <v>-2900</v>
      </c>
      <c r="L77" s="4">
        <v>-2900</v>
      </c>
    </row>
    <row r="78" spans="1:12">
      <c r="B78" s="1" t="s">
        <v>212</v>
      </c>
      <c r="H78" s="4"/>
      <c r="J78" s="4">
        <v>-35900</v>
      </c>
      <c r="L78" s="4">
        <v>-71800</v>
      </c>
    </row>
    <row r="79" spans="1:12">
      <c r="H79" s="4"/>
      <c r="J79" s="4"/>
      <c r="L79" s="4"/>
    </row>
    <row r="80" spans="1:12">
      <c r="B80" s="1" t="s">
        <v>29</v>
      </c>
      <c r="C80" s="4" t="s">
        <v>16</v>
      </c>
    </row>
    <row r="81" spans="1:15">
      <c r="A81" t="s">
        <v>203</v>
      </c>
      <c r="B81">
        <v>299</v>
      </c>
      <c r="C81">
        <v>3</v>
      </c>
      <c r="H81" s="4"/>
      <c r="J81" s="4"/>
      <c r="L81" s="4"/>
    </row>
    <row r="82" spans="1:15">
      <c r="H82" s="4"/>
      <c r="J82" s="4"/>
      <c r="L82" s="4"/>
    </row>
    <row r="83" spans="1:15">
      <c r="B83" s="1" t="s">
        <v>17</v>
      </c>
      <c r="C83" s="33">
        <f>B81*C81</f>
        <v>897</v>
      </c>
      <c r="H83" s="40"/>
      <c r="J83" s="40"/>
      <c r="L83" s="40"/>
    </row>
    <row r="84" spans="1:15">
      <c r="H84" s="4">
        <f>SUM(H75:H83)</f>
        <v>71081</v>
      </c>
      <c r="J84" s="4">
        <f>SUM(J75:J83)</f>
        <v>35181</v>
      </c>
      <c r="L84" s="4">
        <f>SUM(L75:L83)</f>
        <v>-719</v>
      </c>
    </row>
    <row r="86" spans="1:15">
      <c r="B86" s="1" t="s">
        <v>40</v>
      </c>
      <c r="C86" s="32">
        <f>C76-C83</f>
        <v>3094</v>
      </c>
      <c r="H86" s="4">
        <v>240</v>
      </c>
      <c r="J86" s="4">
        <v>240</v>
      </c>
      <c r="L86" s="4">
        <v>240</v>
      </c>
    </row>
    <row r="87" spans="1:15">
      <c r="H87" s="4"/>
      <c r="J87" s="4"/>
      <c r="L87" s="4"/>
    </row>
    <row r="88" spans="1:15">
      <c r="H88" s="4"/>
      <c r="J88" s="4">
        <v>72000</v>
      </c>
      <c r="L88" s="4">
        <v>144000</v>
      </c>
    </row>
    <row r="91" spans="1:15">
      <c r="H91" s="39"/>
      <c r="I91" s="39"/>
      <c r="J91" s="39"/>
      <c r="K91" s="39"/>
      <c r="L91" s="39"/>
    </row>
    <row r="92" spans="1:15">
      <c r="H92" s="4">
        <f>SUM(H84:H91)</f>
        <v>71321</v>
      </c>
      <c r="I92" s="4">
        <f>SUM(H87:H91)/288</f>
        <v>0</v>
      </c>
      <c r="J92" s="4">
        <f>SUM(J84:J91)</f>
        <v>107421</v>
      </c>
      <c r="K92" s="4">
        <f>SUM(J87:J91)/288</f>
        <v>250</v>
      </c>
      <c r="L92" s="4">
        <f>SUM(L84:L91)</f>
        <v>143521</v>
      </c>
      <c r="M92" s="4">
        <f>SUM(L87:L91)/288</f>
        <v>500</v>
      </c>
      <c r="N92" s="4"/>
      <c r="O92" s="4"/>
    </row>
  </sheetData>
  <hyperlinks>
    <hyperlink ref="A43" location="SOMMAIRE!A1" display="SOMMAIRE"/>
  </hyperlinks>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sheetPr codeName="Feuil2"/>
  <dimension ref="A1:O69"/>
  <sheetViews>
    <sheetView topLeftCell="A25" workbookViewId="0">
      <selection activeCell="G37" sqref="G37"/>
    </sheetView>
  </sheetViews>
  <sheetFormatPr baseColWidth="10" defaultRowHeight="15"/>
  <cols>
    <col min="2" max="2" width="12.42578125" bestFit="1" customWidth="1"/>
    <col min="3" max="4" width="12.42578125" customWidth="1"/>
    <col min="5" max="5" width="5.7109375" customWidth="1"/>
    <col min="6" max="7" width="25" bestFit="1" customWidth="1"/>
    <col min="8" max="8" width="25" customWidth="1"/>
    <col min="9" max="9" width="5.7109375" customWidth="1"/>
    <col min="10" max="13" width="11.42578125" style="11"/>
    <col min="14" max="14" width="5.7109375" customWidth="1"/>
  </cols>
  <sheetData>
    <row r="1" spans="1:15" ht="15.75" thickBot="1">
      <c r="A1" s="139" t="s">
        <v>378</v>
      </c>
    </row>
    <row r="2" spans="1:15" ht="62.25" thickBot="1">
      <c r="A2" s="139"/>
      <c r="B2" s="172" t="s">
        <v>458</v>
      </c>
      <c r="C2" s="173"/>
      <c r="D2" s="173"/>
      <c r="E2" s="173"/>
      <c r="F2" s="173"/>
      <c r="G2" s="173"/>
      <c r="H2" s="173"/>
      <c r="I2" s="173"/>
      <c r="J2" s="173"/>
      <c r="K2" s="173"/>
      <c r="L2" s="174"/>
    </row>
    <row r="4" spans="1:15">
      <c r="A4" s="1" t="s">
        <v>409</v>
      </c>
      <c r="B4" s="1" t="s">
        <v>36</v>
      </c>
      <c r="C4" s="1" t="s">
        <v>412</v>
      </c>
      <c r="D4" s="1" t="s">
        <v>400</v>
      </c>
      <c r="E4" s="1"/>
      <c r="F4" s="1" t="s">
        <v>401</v>
      </c>
      <c r="G4" s="1" t="s">
        <v>403</v>
      </c>
      <c r="H4" s="1" t="s">
        <v>406</v>
      </c>
      <c r="I4" s="1"/>
      <c r="J4" s="76" t="s">
        <v>284</v>
      </c>
      <c r="K4" s="76" t="s">
        <v>377</v>
      </c>
      <c r="L4" s="76" t="s">
        <v>272</v>
      </c>
      <c r="M4" s="1" t="s">
        <v>274</v>
      </c>
      <c r="N4" s="1"/>
      <c r="O4" s="1" t="s">
        <v>459</v>
      </c>
    </row>
    <row r="5" spans="1:15">
      <c r="M5"/>
      <c r="O5" s="11"/>
    </row>
    <row r="6" spans="1:15">
      <c r="A6">
        <v>1</v>
      </c>
      <c r="B6" t="s">
        <v>422</v>
      </c>
      <c r="C6" t="s">
        <v>425</v>
      </c>
      <c r="D6" t="s">
        <v>415</v>
      </c>
      <c r="F6" t="s">
        <v>51</v>
      </c>
      <c r="G6" s="1" t="s">
        <v>121</v>
      </c>
      <c r="H6" t="s">
        <v>432</v>
      </c>
      <c r="J6" s="11">
        <v>5</v>
      </c>
      <c r="K6" s="11">
        <v>70</v>
      </c>
      <c r="L6" s="11" t="s">
        <v>280</v>
      </c>
      <c r="M6" t="s">
        <v>279</v>
      </c>
      <c r="O6" s="11">
        <v>1</v>
      </c>
    </row>
    <row r="7" spans="1:15">
      <c r="A7">
        <v>2</v>
      </c>
      <c r="B7" t="s">
        <v>419</v>
      </c>
      <c r="C7" t="s">
        <v>426</v>
      </c>
      <c r="D7" t="s">
        <v>413</v>
      </c>
      <c r="F7" t="s">
        <v>105</v>
      </c>
      <c r="H7" t="s">
        <v>347</v>
      </c>
      <c r="J7" s="11">
        <v>10</v>
      </c>
      <c r="K7" s="11">
        <v>100</v>
      </c>
      <c r="L7" s="11" t="s">
        <v>281</v>
      </c>
      <c r="M7" t="s">
        <v>282</v>
      </c>
      <c r="O7" s="11">
        <v>2</v>
      </c>
    </row>
    <row r="8" spans="1:15">
      <c r="A8">
        <v>3</v>
      </c>
      <c r="B8" t="s">
        <v>423</v>
      </c>
      <c r="C8" t="s">
        <v>410</v>
      </c>
      <c r="D8" t="s">
        <v>416</v>
      </c>
      <c r="F8" t="s">
        <v>59</v>
      </c>
      <c r="G8" t="s">
        <v>50</v>
      </c>
      <c r="H8" t="s">
        <v>97</v>
      </c>
      <c r="J8" s="11">
        <v>15</v>
      </c>
      <c r="K8" s="11">
        <v>110</v>
      </c>
      <c r="L8"/>
      <c r="O8" s="11">
        <v>3</v>
      </c>
    </row>
    <row r="9" spans="1:15">
      <c r="A9">
        <v>4</v>
      </c>
      <c r="B9" t="s">
        <v>420</v>
      </c>
      <c r="C9" t="s">
        <v>427</v>
      </c>
      <c r="D9" t="s">
        <v>414</v>
      </c>
      <c r="F9" t="s">
        <v>101</v>
      </c>
      <c r="G9" t="s">
        <v>51</v>
      </c>
      <c r="J9" s="11">
        <v>20</v>
      </c>
      <c r="K9" s="11">
        <v>130</v>
      </c>
      <c r="O9" s="11">
        <v>4</v>
      </c>
    </row>
    <row r="10" spans="1:15">
      <c r="A10">
        <v>5</v>
      </c>
      <c r="B10" t="s">
        <v>283</v>
      </c>
      <c r="D10" t="s">
        <v>417</v>
      </c>
      <c r="F10" t="s">
        <v>428</v>
      </c>
      <c r="G10" t="s">
        <v>53</v>
      </c>
      <c r="J10" s="11">
        <v>25</v>
      </c>
      <c r="K10" s="11">
        <v>140</v>
      </c>
      <c r="O10" s="11">
        <v>5</v>
      </c>
    </row>
    <row r="11" spans="1:15">
      <c r="A11">
        <v>6</v>
      </c>
      <c r="B11" t="s">
        <v>421</v>
      </c>
      <c r="D11" t="s">
        <v>418</v>
      </c>
      <c r="F11" t="s">
        <v>104</v>
      </c>
      <c r="G11" t="s">
        <v>122</v>
      </c>
      <c r="J11" s="11">
        <v>30</v>
      </c>
      <c r="K11" s="11">
        <v>150</v>
      </c>
      <c r="O11" s="11">
        <v>6</v>
      </c>
    </row>
    <row r="12" spans="1:15">
      <c r="A12">
        <v>7</v>
      </c>
      <c r="B12" t="s">
        <v>424</v>
      </c>
      <c r="F12" t="s">
        <v>429</v>
      </c>
      <c r="G12" t="s">
        <v>52</v>
      </c>
      <c r="J12" s="11">
        <v>35</v>
      </c>
      <c r="K12" s="11">
        <v>160</v>
      </c>
      <c r="O12" s="11">
        <v>7</v>
      </c>
    </row>
    <row r="13" spans="1:15">
      <c r="A13">
        <v>8</v>
      </c>
      <c r="F13" t="s">
        <v>102</v>
      </c>
      <c r="G13" t="s">
        <v>75</v>
      </c>
      <c r="J13" s="11">
        <v>40</v>
      </c>
      <c r="K13" s="11">
        <v>170</v>
      </c>
      <c r="O13" s="11">
        <v>8</v>
      </c>
    </row>
    <row r="14" spans="1:15">
      <c r="A14">
        <v>9</v>
      </c>
      <c r="F14" t="s">
        <v>106</v>
      </c>
      <c r="G14" t="s">
        <v>123</v>
      </c>
      <c r="J14" s="11">
        <v>45</v>
      </c>
      <c r="K14" s="11">
        <v>180</v>
      </c>
      <c r="O14" s="11">
        <v>9</v>
      </c>
    </row>
    <row r="15" spans="1:15">
      <c r="A15">
        <v>10</v>
      </c>
      <c r="F15" t="s">
        <v>430</v>
      </c>
      <c r="G15" t="s">
        <v>58</v>
      </c>
      <c r="J15" s="11">
        <v>50</v>
      </c>
      <c r="K15" s="11">
        <v>190</v>
      </c>
      <c r="O15" s="11">
        <v>10</v>
      </c>
    </row>
    <row r="16" spans="1:15">
      <c r="A16">
        <v>11</v>
      </c>
      <c r="F16" s="1"/>
      <c r="G16" t="s">
        <v>124</v>
      </c>
      <c r="J16" s="11">
        <v>55</v>
      </c>
      <c r="K16" s="11">
        <v>200</v>
      </c>
      <c r="O16" s="11">
        <v>11</v>
      </c>
    </row>
    <row r="17" spans="1:15">
      <c r="A17">
        <v>12</v>
      </c>
      <c r="J17" s="11">
        <v>60</v>
      </c>
      <c r="K17" s="11">
        <v>210</v>
      </c>
      <c r="O17" s="11">
        <v>12</v>
      </c>
    </row>
    <row r="18" spans="1:15">
      <c r="G18" s="1" t="s">
        <v>125</v>
      </c>
      <c r="H18" s="1"/>
      <c r="J18" s="11">
        <v>65</v>
      </c>
      <c r="K18" s="11">
        <v>220</v>
      </c>
      <c r="O18" s="11">
        <v>13</v>
      </c>
    </row>
    <row r="19" spans="1:15">
      <c r="J19" s="11">
        <v>70</v>
      </c>
      <c r="K19" s="11">
        <v>230</v>
      </c>
      <c r="O19" s="11">
        <v>14</v>
      </c>
    </row>
    <row r="20" spans="1:15">
      <c r="G20" t="s">
        <v>126</v>
      </c>
      <c r="J20" s="11">
        <v>75</v>
      </c>
      <c r="K20" s="11">
        <v>240</v>
      </c>
      <c r="O20" s="11">
        <v>15</v>
      </c>
    </row>
    <row r="21" spans="1:15">
      <c r="G21" t="s">
        <v>127</v>
      </c>
      <c r="J21" s="11">
        <v>80</v>
      </c>
      <c r="K21" s="11">
        <v>250</v>
      </c>
      <c r="O21" s="11">
        <v>16</v>
      </c>
    </row>
    <row r="22" spans="1:15">
      <c r="G22" t="s">
        <v>128</v>
      </c>
      <c r="J22" s="11">
        <v>85</v>
      </c>
      <c r="K22" s="11">
        <v>260</v>
      </c>
      <c r="O22" s="11"/>
    </row>
    <row r="23" spans="1:15">
      <c r="G23" t="s">
        <v>129</v>
      </c>
      <c r="J23" s="11">
        <v>90</v>
      </c>
      <c r="K23" s="11">
        <v>270</v>
      </c>
      <c r="O23" s="11"/>
    </row>
    <row r="24" spans="1:15">
      <c r="G24" t="s">
        <v>93</v>
      </c>
      <c r="J24" s="11">
        <v>95</v>
      </c>
      <c r="K24" s="11">
        <v>280</v>
      </c>
      <c r="O24" s="11"/>
    </row>
    <row r="25" spans="1:15">
      <c r="G25" t="s">
        <v>130</v>
      </c>
      <c r="J25" s="11">
        <v>100</v>
      </c>
      <c r="K25" s="11">
        <v>290</v>
      </c>
      <c r="O25" s="11"/>
    </row>
    <row r="26" spans="1:15">
      <c r="G26" t="s">
        <v>102</v>
      </c>
      <c r="J26" s="11">
        <v>105</v>
      </c>
      <c r="K26" s="11">
        <v>300</v>
      </c>
      <c r="O26" s="11"/>
    </row>
    <row r="27" spans="1:15">
      <c r="G27" t="s">
        <v>131</v>
      </c>
      <c r="J27" s="11">
        <v>110</v>
      </c>
    </row>
    <row r="28" spans="1:15">
      <c r="F28" s="1"/>
      <c r="G28" t="s">
        <v>77</v>
      </c>
      <c r="J28" s="11">
        <v>115</v>
      </c>
    </row>
    <row r="29" spans="1:15">
      <c r="J29" s="11">
        <v>120</v>
      </c>
    </row>
    <row r="30" spans="1:15">
      <c r="G30" s="1" t="s">
        <v>132</v>
      </c>
      <c r="H30" s="1"/>
      <c r="J30" s="11">
        <v>125</v>
      </c>
    </row>
    <row r="31" spans="1:15">
      <c r="J31" s="11">
        <v>130</v>
      </c>
    </row>
    <row r="32" spans="1:15">
      <c r="G32" t="s">
        <v>133</v>
      </c>
      <c r="J32" s="11">
        <v>135</v>
      </c>
    </row>
    <row r="33" spans="6:10">
      <c r="J33" s="11">
        <v>140</v>
      </c>
    </row>
    <row r="34" spans="6:10">
      <c r="G34" t="s">
        <v>134</v>
      </c>
      <c r="J34" s="11">
        <v>145</v>
      </c>
    </row>
    <row r="35" spans="6:10">
      <c r="G35" t="s">
        <v>135</v>
      </c>
      <c r="J35" s="11">
        <v>150</v>
      </c>
    </row>
    <row r="36" spans="6:10">
      <c r="G36" t="s">
        <v>496</v>
      </c>
      <c r="J36" s="11">
        <v>155</v>
      </c>
    </row>
    <row r="37" spans="6:10">
      <c r="G37" t="s">
        <v>137</v>
      </c>
      <c r="J37" s="11">
        <v>160</v>
      </c>
    </row>
    <row r="38" spans="6:10">
      <c r="G38" t="s">
        <v>138</v>
      </c>
      <c r="J38" s="11">
        <v>165</v>
      </c>
    </row>
    <row r="39" spans="6:10">
      <c r="G39" t="s">
        <v>139</v>
      </c>
      <c r="J39" s="11">
        <v>170</v>
      </c>
    </row>
    <row r="40" spans="6:10">
      <c r="F40" s="1"/>
      <c r="G40" t="s">
        <v>140</v>
      </c>
      <c r="J40" s="11">
        <v>175</v>
      </c>
    </row>
    <row r="41" spans="6:10">
      <c r="J41" s="11">
        <v>180</v>
      </c>
    </row>
    <row r="42" spans="6:10">
      <c r="G42" s="1" t="s">
        <v>141</v>
      </c>
      <c r="H42" s="1"/>
      <c r="J42" s="11">
        <v>185</v>
      </c>
    </row>
    <row r="43" spans="6:10">
      <c r="J43" s="11">
        <v>190</v>
      </c>
    </row>
    <row r="44" spans="6:10">
      <c r="G44" t="s">
        <v>142</v>
      </c>
      <c r="J44" s="11">
        <v>195</v>
      </c>
    </row>
    <row r="45" spans="6:10">
      <c r="G45" t="s">
        <v>143</v>
      </c>
      <c r="J45" s="11">
        <v>200</v>
      </c>
    </row>
    <row r="46" spans="6:10">
      <c r="G46" t="s">
        <v>144</v>
      </c>
      <c r="J46" s="11">
        <v>205</v>
      </c>
    </row>
    <row r="47" spans="6:10">
      <c r="G47" t="s">
        <v>145</v>
      </c>
      <c r="J47" s="11">
        <v>210</v>
      </c>
    </row>
    <row r="48" spans="6:10">
      <c r="G48" t="s">
        <v>146</v>
      </c>
      <c r="J48" s="11">
        <v>215</v>
      </c>
    </row>
    <row r="49" spans="6:10">
      <c r="G49" t="s">
        <v>147</v>
      </c>
      <c r="J49" s="11">
        <v>220</v>
      </c>
    </row>
    <row r="50" spans="6:10">
      <c r="G50" t="s">
        <v>148</v>
      </c>
      <c r="J50" s="11">
        <v>225</v>
      </c>
    </row>
    <row r="51" spans="6:10">
      <c r="G51" t="s">
        <v>149</v>
      </c>
      <c r="J51" s="11">
        <v>230</v>
      </c>
    </row>
    <row r="52" spans="6:10">
      <c r="G52" t="s">
        <v>150</v>
      </c>
      <c r="J52" s="11">
        <v>235</v>
      </c>
    </row>
    <row r="53" spans="6:10">
      <c r="F53" s="1"/>
      <c r="G53" t="s">
        <v>151</v>
      </c>
      <c r="J53" s="11">
        <v>240</v>
      </c>
    </row>
    <row r="54" spans="6:10">
      <c r="J54" s="11">
        <v>245</v>
      </c>
    </row>
    <row r="55" spans="6:10">
      <c r="G55" s="1" t="s">
        <v>152</v>
      </c>
      <c r="H55" s="1"/>
      <c r="J55" s="11">
        <v>250</v>
      </c>
    </row>
    <row r="56" spans="6:10">
      <c r="J56" s="11">
        <v>255</v>
      </c>
    </row>
    <row r="57" spans="6:10">
      <c r="G57" t="s">
        <v>153</v>
      </c>
      <c r="J57" s="11">
        <v>260</v>
      </c>
    </row>
    <row r="58" spans="6:10">
      <c r="F58" s="11"/>
      <c r="G58" t="s">
        <v>154</v>
      </c>
      <c r="J58" s="11">
        <v>265</v>
      </c>
    </row>
    <row r="59" spans="6:10">
      <c r="F59" s="11"/>
      <c r="G59" t="s">
        <v>155</v>
      </c>
      <c r="J59" s="11">
        <v>270</v>
      </c>
    </row>
    <row r="60" spans="6:10">
      <c r="F60" s="11"/>
      <c r="G60" s="11"/>
      <c r="H60" s="11"/>
      <c r="J60" s="11">
        <v>275</v>
      </c>
    </row>
    <row r="61" spans="6:10">
      <c r="F61" s="11"/>
      <c r="G61" s="11"/>
      <c r="H61" s="11"/>
      <c r="J61" s="11">
        <v>280</v>
      </c>
    </row>
    <row r="62" spans="6:10">
      <c r="F62" s="11"/>
      <c r="G62" s="11"/>
      <c r="H62" s="11"/>
      <c r="J62" s="11">
        <v>285</v>
      </c>
    </row>
    <row r="63" spans="6:10">
      <c r="F63" s="11"/>
      <c r="G63" s="11"/>
      <c r="H63" s="11"/>
      <c r="J63" s="11">
        <v>290</v>
      </c>
    </row>
    <row r="64" spans="6:10">
      <c r="F64" s="11"/>
      <c r="G64" s="11"/>
      <c r="H64" s="11"/>
      <c r="J64" s="11">
        <v>295</v>
      </c>
    </row>
    <row r="65" spans="6:10">
      <c r="F65" s="11"/>
      <c r="G65" s="11"/>
      <c r="H65" s="11"/>
      <c r="J65" s="11">
        <v>300</v>
      </c>
    </row>
    <row r="66" spans="6:10">
      <c r="F66" s="11"/>
      <c r="G66" s="11"/>
      <c r="H66" s="11"/>
    </row>
    <row r="67" spans="6:10">
      <c r="F67" s="11"/>
      <c r="G67" s="11"/>
      <c r="H67" s="11"/>
    </row>
    <row r="68" spans="6:10">
      <c r="G68" s="11"/>
      <c r="H68" s="11"/>
    </row>
    <row r="69" spans="6:10">
      <c r="G69" s="11"/>
      <c r="H69" s="11"/>
    </row>
  </sheetData>
  <sortState ref="D3:D8">
    <sortCondition ref="D3"/>
  </sortState>
  <mergeCells count="1">
    <mergeCell ref="B2:L2"/>
  </mergeCells>
  <hyperlinks>
    <hyperlink ref="A1" location="SOMMAIRE!A1" display="SOMMAIRE"/>
  </hyperlinks>
  <pageMargins left="0.7" right="0.7" top="0.75" bottom="0.75" header="0.3" footer="0.3"/>
</worksheet>
</file>

<file path=xl/worksheets/sheet20.xml><?xml version="1.0" encoding="utf-8"?>
<worksheet xmlns="http://schemas.openxmlformats.org/spreadsheetml/2006/main" xmlns:r="http://schemas.openxmlformats.org/officeDocument/2006/relationships">
  <sheetPr codeName="Feuil20"/>
  <dimension ref="A1:M90"/>
  <sheetViews>
    <sheetView workbookViewId="0">
      <selection activeCell="G94" sqref="G94"/>
    </sheetView>
  </sheetViews>
  <sheetFormatPr baseColWidth="10" defaultRowHeight="15"/>
  <sheetData>
    <row r="1" spans="1:5">
      <c r="B1" s="1" t="s">
        <v>7</v>
      </c>
      <c r="C1" s="33">
        <v>1981</v>
      </c>
      <c r="D1" s="4"/>
    </row>
    <row r="3" spans="1:5">
      <c r="B3" s="1" t="s">
        <v>5</v>
      </c>
      <c r="C3" s="2">
        <v>1</v>
      </c>
    </row>
    <row r="5" spans="1:5">
      <c r="A5" s="7" t="s">
        <v>13</v>
      </c>
      <c r="B5" s="7" t="s">
        <v>16</v>
      </c>
      <c r="C5" s="7" t="s">
        <v>14</v>
      </c>
      <c r="D5" s="7" t="s">
        <v>15</v>
      </c>
      <c r="E5" s="7" t="s">
        <v>17</v>
      </c>
    </row>
    <row r="6" spans="1:5">
      <c r="A6" s="3">
        <v>5</v>
      </c>
      <c r="C6" s="4">
        <v>2800</v>
      </c>
      <c r="D6" s="4">
        <f>C6*C$3</f>
        <v>2800</v>
      </c>
      <c r="E6" s="4" t="str">
        <f>IF(B6="","",(C6+D6)*B6)</f>
        <v/>
      </c>
    </row>
    <row r="7" spans="1:5">
      <c r="A7" s="3">
        <v>10</v>
      </c>
      <c r="C7" s="4">
        <v>6000</v>
      </c>
      <c r="D7" s="4">
        <f>C7*C$3</f>
        <v>6000</v>
      </c>
      <c r="E7" s="4" t="str">
        <f>IF(B7="","",(C7+D7)*B7)</f>
        <v/>
      </c>
    </row>
    <row r="8" spans="1:5">
      <c r="A8" s="3">
        <v>25</v>
      </c>
      <c r="C8" s="4">
        <v>17000</v>
      </c>
      <c r="D8" s="4">
        <f>C8*C$3</f>
        <v>17000</v>
      </c>
      <c r="E8" s="4" t="str">
        <f>IF(B8="","",(C8+D8)*B8)</f>
        <v/>
      </c>
    </row>
    <row r="9" spans="1:5">
      <c r="A9" s="3">
        <v>50</v>
      </c>
      <c r="B9">
        <v>1</v>
      </c>
      <c r="C9" s="4">
        <v>36000</v>
      </c>
      <c r="D9" s="4">
        <f>C9*C$3</f>
        <v>36000</v>
      </c>
      <c r="E9" s="4">
        <f>IF(B9="","",(C9+D9)*B9)</f>
        <v>72000</v>
      </c>
    </row>
    <row r="10" spans="1:5">
      <c r="A10" s="3"/>
      <c r="B10" s="4"/>
      <c r="C10" s="4"/>
    </row>
    <row r="11" spans="1:5">
      <c r="A11" s="3"/>
      <c r="B11" s="6" t="s">
        <v>12</v>
      </c>
      <c r="C11" s="33">
        <f>SUM( E6:E9)+C1</f>
        <v>73981</v>
      </c>
    </row>
    <row r="12" spans="1:5">
      <c r="A12" s="3"/>
      <c r="B12" s="6"/>
      <c r="C12" s="33"/>
    </row>
    <row r="13" spans="1:5">
      <c r="A13" s="3"/>
      <c r="B13" s="1" t="s">
        <v>38</v>
      </c>
    </row>
    <row r="14" spans="1:5">
      <c r="A14" s="3"/>
      <c r="B14" s="1"/>
    </row>
    <row r="15" spans="1:5">
      <c r="A15" s="3"/>
      <c r="C15" t="s">
        <v>29</v>
      </c>
    </row>
    <row r="16" spans="1:5">
      <c r="A16" s="3"/>
      <c r="B16" t="s">
        <v>18</v>
      </c>
      <c r="C16" s="4">
        <v>2900</v>
      </c>
    </row>
    <row r="17" spans="1:13">
      <c r="A17" s="3"/>
    </row>
    <row r="18" spans="1:13">
      <c r="A18" s="3"/>
      <c r="B18" s="1" t="s">
        <v>39</v>
      </c>
      <c r="C18" s="33">
        <f>C16</f>
        <v>2900</v>
      </c>
    </row>
    <row r="19" spans="1:13">
      <c r="A19" s="3"/>
      <c r="B19" s="1"/>
      <c r="C19" s="33"/>
    </row>
    <row r="20" spans="1:13">
      <c r="A20" s="3"/>
      <c r="B20" s="6" t="s">
        <v>204</v>
      </c>
      <c r="C20" s="33">
        <f>C11-C18</f>
        <v>71081</v>
      </c>
    </row>
    <row r="21" spans="1:13">
      <c r="A21" s="3"/>
      <c r="B21" s="6"/>
      <c r="C21" s="33"/>
    </row>
    <row r="22" spans="1:13">
      <c r="A22" s="3"/>
      <c r="B22" s="6" t="s">
        <v>207</v>
      </c>
    </row>
    <row r="23" spans="1:13">
      <c r="A23" s="3"/>
      <c r="B23" s="6"/>
    </row>
    <row r="24" spans="1:13">
      <c r="A24" s="1" t="s">
        <v>232</v>
      </c>
      <c r="D24" s="1" t="s">
        <v>234</v>
      </c>
      <c r="L24" s="1" t="s">
        <v>232</v>
      </c>
    </row>
    <row r="26" spans="1:13">
      <c r="A26">
        <v>7</v>
      </c>
      <c r="B26">
        <v>0</v>
      </c>
      <c r="D26" s="34" t="s">
        <v>209</v>
      </c>
      <c r="L26">
        <v>7</v>
      </c>
      <c r="M26">
        <v>240</v>
      </c>
    </row>
    <row r="27" spans="1:13">
      <c r="A27">
        <v>14</v>
      </c>
      <c r="B27">
        <v>240</v>
      </c>
      <c r="D27" s="34" t="s">
        <v>210</v>
      </c>
      <c r="L27">
        <v>14</v>
      </c>
      <c r="M27">
        <v>240</v>
      </c>
    </row>
    <row r="28" spans="1:13">
      <c r="A28">
        <f>A27+$A$26</f>
        <v>21</v>
      </c>
      <c r="B28">
        <v>0</v>
      </c>
      <c r="D28" s="34" t="s">
        <v>240</v>
      </c>
      <c r="L28">
        <f>L27+$N$20</f>
        <v>14</v>
      </c>
      <c r="M28">
        <v>240</v>
      </c>
    </row>
    <row r="29" spans="1:13">
      <c r="A29">
        <f t="shared" ref="A29:A32" si="0">A28+$A$26</f>
        <v>28</v>
      </c>
      <c r="B29">
        <v>0</v>
      </c>
      <c r="D29" s="34" t="s">
        <v>241</v>
      </c>
      <c r="L29">
        <f>L28+$N$20</f>
        <v>14</v>
      </c>
      <c r="M29">
        <v>240</v>
      </c>
    </row>
    <row r="30" spans="1:13">
      <c r="A30">
        <f t="shared" si="0"/>
        <v>35</v>
      </c>
      <c r="B30">
        <v>0</v>
      </c>
      <c r="D30" s="34" t="s">
        <v>242</v>
      </c>
      <c r="L30">
        <f>L29+$N$20</f>
        <v>14</v>
      </c>
      <c r="M30">
        <v>240</v>
      </c>
    </row>
    <row r="31" spans="1:13">
      <c r="A31">
        <f t="shared" si="0"/>
        <v>42</v>
      </c>
      <c r="B31">
        <v>0</v>
      </c>
      <c r="D31" s="34" t="s">
        <v>243</v>
      </c>
      <c r="L31">
        <f>L30+$N$20</f>
        <v>14</v>
      </c>
      <c r="M31">
        <v>240</v>
      </c>
    </row>
    <row r="32" spans="1:13">
      <c r="A32">
        <f t="shared" si="0"/>
        <v>49</v>
      </c>
      <c r="B32">
        <v>0</v>
      </c>
      <c r="D32" s="34" t="s">
        <v>244</v>
      </c>
      <c r="L32">
        <f>L31+$N$20</f>
        <v>14</v>
      </c>
      <c r="M32">
        <v>240</v>
      </c>
    </row>
    <row r="33" spans="1:13">
      <c r="A33" s="5">
        <v>50</v>
      </c>
      <c r="B33" s="37" t="s">
        <v>233</v>
      </c>
      <c r="D33" s="34" t="s">
        <v>245</v>
      </c>
      <c r="L33" s="5">
        <v>50</v>
      </c>
      <c r="M33" s="37" t="s">
        <v>233</v>
      </c>
    </row>
    <row r="34" spans="1:13">
      <c r="A34">
        <f>A32+$A$26</f>
        <v>56</v>
      </c>
      <c r="B34">
        <v>0</v>
      </c>
      <c r="D34" s="34" t="s">
        <v>246</v>
      </c>
      <c r="L34">
        <f>L32+$N$20</f>
        <v>14</v>
      </c>
      <c r="M34">
        <v>240</v>
      </c>
    </row>
    <row r="35" spans="1:13">
      <c r="A35">
        <f>A34+$A$26</f>
        <v>63</v>
      </c>
      <c r="B35">
        <v>0</v>
      </c>
      <c r="D35" s="34" t="s">
        <v>247</v>
      </c>
      <c r="L35">
        <f>L34+$N$20</f>
        <v>14</v>
      </c>
      <c r="M35">
        <v>240</v>
      </c>
    </row>
    <row r="36" spans="1:13">
      <c r="A36">
        <f t="shared" ref="A36:A40" si="1">A35+$A$26</f>
        <v>70</v>
      </c>
      <c r="B36">
        <v>0</v>
      </c>
      <c r="D36" s="34" t="s">
        <v>248</v>
      </c>
      <c r="E36" s="34"/>
      <c r="L36">
        <f>L35+$N$20</f>
        <v>14</v>
      </c>
      <c r="M36">
        <v>240</v>
      </c>
    </row>
    <row r="37" spans="1:13">
      <c r="A37">
        <f t="shared" si="1"/>
        <v>77</v>
      </c>
      <c r="B37">
        <v>0</v>
      </c>
      <c r="D37" s="34" t="s">
        <v>312</v>
      </c>
      <c r="L37">
        <f>L36+$N$20</f>
        <v>14</v>
      </c>
      <c r="M37">
        <v>240</v>
      </c>
    </row>
    <row r="38" spans="1:13">
      <c r="A38">
        <f t="shared" si="1"/>
        <v>84</v>
      </c>
      <c r="B38">
        <v>0</v>
      </c>
      <c r="D38" s="34" t="s">
        <v>313</v>
      </c>
      <c r="L38">
        <f t="shared" ref="L38:L40" si="2">L37+$N$20</f>
        <v>14</v>
      </c>
      <c r="M38">
        <v>240</v>
      </c>
    </row>
    <row r="39" spans="1:13">
      <c r="A39">
        <f t="shared" si="1"/>
        <v>91</v>
      </c>
      <c r="B39">
        <v>0</v>
      </c>
      <c r="D39" s="34" t="s">
        <v>314</v>
      </c>
      <c r="L39">
        <f t="shared" si="2"/>
        <v>14</v>
      </c>
      <c r="M39">
        <v>240</v>
      </c>
    </row>
    <row r="40" spans="1:13">
      <c r="A40">
        <f t="shared" si="1"/>
        <v>98</v>
      </c>
      <c r="B40">
        <v>0</v>
      </c>
      <c r="D40" s="34" t="s">
        <v>315</v>
      </c>
      <c r="L40">
        <f t="shared" si="2"/>
        <v>14</v>
      </c>
      <c r="M40">
        <v>240</v>
      </c>
    </row>
    <row r="41" spans="1:13" ht="15.75" thickBot="1">
      <c r="A41" s="38">
        <v>100</v>
      </c>
      <c r="B41" s="38">
        <v>0</v>
      </c>
      <c r="C41" s="9"/>
      <c r="D41" s="66" t="s">
        <v>316</v>
      </c>
      <c r="L41" s="38">
        <v>100</v>
      </c>
      <c r="M41" s="38">
        <v>3000</v>
      </c>
    </row>
    <row r="42" spans="1:13" ht="15.75" thickTop="1">
      <c r="A42" s="3"/>
      <c r="B42" s="6"/>
      <c r="C42" s="33"/>
      <c r="M42">
        <f>SUM(M26:M41)</f>
        <v>6360</v>
      </c>
    </row>
    <row r="43" spans="1:13">
      <c r="A43" s="3"/>
      <c r="B43" s="42">
        <f>SUM( B26:B41)</f>
        <v>240</v>
      </c>
      <c r="C43" s="33"/>
      <c r="D43" s="42">
        <f>SUM( D26:D41)</f>
        <v>0</v>
      </c>
    </row>
    <row r="44" spans="1:13">
      <c r="A44" s="3"/>
      <c r="B44" s="42"/>
      <c r="C44" s="33"/>
      <c r="E44" s="42"/>
    </row>
    <row r="45" spans="1:13">
      <c r="A45" s="3"/>
      <c r="B45" s="1" t="s">
        <v>39</v>
      </c>
      <c r="C45" s="33">
        <f>B43+D43</f>
        <v>240</v>
      </c>
      <c r="E45" s="42"/>
    </row>
    <row r="46" spans="1:13">
      <c r="A46" s="3"/>
      <c r="B46" s="1"/>
      <c r="C46" s="33"/>
      <c r="E46" s="42"/>
    </row>
    <row r="47" spans="1:13">
      <c r="A47" s="3"/>
      <c r="B47" s="6" t="s">
        <v>204</v>
      </c>
      <c r="C47" s="33">
        <f>C20+C45</f>
        <v>71321</v>
      </c>
      <c r="E47" s="42"/>
    </row>
    <row r="48" spans="1:13">
      <c r="A48" s="3"/>
      <c r="B48" s="42"/>
      <c r="C48" s="33"/>
      <c r="E48" s="42"/>
    </row>
    <row r="49" spans="1:8">
      <c r="A49" s="3"/>
      <c r="B49" s="42"/>
      <c r="C49" s="33"/>
      <c r="E49" s="42"/>
    </row>
    <row r="51" spans="1:8">
      <c r="B51" s="1" t="s">
        <v>36</v>
      </c>
      <c r="F51" s="1" t="s">
        <v>37</v>
      </c>
    </row>
    <row r="52" spans="1:8">
      <c r="F52" s="1"/>
    </row>
    <row r="53" spans="1:8">
      <c r="C53" t="s">
        <v>11</v>
      </c>
      <c r="D53" t="s">
        <v>10</v>
      </c>
      <c r="G53" t="s">
        <v>29</v>
      </c>
      <c r="H53" t="s">
        <v>10</v>
      </c>
    </row>
    <row r="54" spans="1:8">
      <c r="A54" t="s">
        <v>19</v>
      </c>
      <c r="C54" s="4">
        <v>12900</v>
      </c>
      <c r="D54">
        <v>0</v>
      </c>
      <c r="F54" t="s">
        <v>25</v>
      </c>
      <c r="G54" s="4">
        <v>2450</v>
      </c>
      <c r="H54">
        <v>1</v>
      </c>
    </row>
    <row r="55" spans="1:8">
      <c r="A55" t="s">
        <v>20</v>
      </c>
      <c r="C55" s="4">
        <v>14900</v>
      </c>
      <c r="D55">
        <v>1</v>
      </c>
      <c r="F55" t="s">
        <v>26</v>
      </c>
      <c r="G55" s="4">
        <v>4950</v>
      </c>
      <c r="H55">
        <v>1</v>
      </c>
    </row>
    <row r="56" spans="1:8">
      <c r="A56" t="s">
        <v>21</v>
      </c>
      <c r="C56" s="4">
        <v>17400</v>
      </c>
      <c r="D56">
        <v>0</v>
      </c>
      <c r="F56" t="s">
        <v>27</v>
      </c>
      <c r="G56" s="4">
        <v>7950</v>
      </c>
      <c r="H56">
        <v>1</v>
      </c>
    </row>
    <row r="57" spans="1:8">
      <c r="A57" t="s">
        <v>22</v>
      </c>
      <c r="C57" s="4">
        <v>18400</v>
      </c>
      <c r="D57">
        <v>1</v>
      </c>
      <c r="F57" t="s">
        <v>28</v>
      </c>
      <c r="G57" s="4">
        <v>12900</v>
      </c>
      <c r="H57">
        <v>0</v>
      </c>
    </row>
    <row r="58" spans="1:8">
      <c r="A58" t="s">
        <v>23</v>
      </c>
      <c r="C58" s="4">
        <v>18900</v>
      </c>
      <c r="D58">
        <v>1</v>
      </c>
    </row>
    <row r="59" spans="1:8">
      <c r="A59" t="s">
        <v>24</v>
      </c>
      <c r="C59" s="4">
        <v>18900</v>
      </c>
      <c r="D59">
        <v>0</v>
      </c>
    </row>
    <row r="60" spans="1:8">
      <c r="A60" s="3"/>
      <c r="B60" s="4"/>
      <c r="C60" s="33"/>
    </row>
    <row r="61" spans="1:8">
      <c r="A61" s="3"/>
      <c r="B61" s="6" t="s">
        <v>39</v>
      </c>
      <c r="C61" s="33">
        <f>C54*D54+C55*D55+C56*D56+C57*D57+C58*D58+C59*D59</f>
        <v>52200</v>
      </c>
      <c r="F61" s="1" t="s">
        <v>17</v>
      </c>
      <c r="G61" s="33">
        <f>(G54*H54)+(G55*H55)+(G56*H56)+(G57*H57)</f>
        <v>15350</v>
      </c>
    </row>
    <row r="62" spans="1:8">
      <c r="A62" s="3"/>
      <c r="B62" s="6"/>
      <c r="C62" s="33"/>
    </row>
    <row r="63" spans="1:8">
      <c r="A63" s="3"/>
      <c r="B63" s="6" t="s">
        <v>249</v>
      </c>
      <c r="C63" s="33">
        <f>C47-C61-G61</f>
        <v>3771</v>
      </c>
    </row>
    <row r="64" spans="1:8">
      <c r="A64" s="3"/>
    </row>
    <row r="66" spans="1:3">
      <c r="B66" s="1" t="s">
        <v>100</v>
      </c>
    </row>
    <row r="67" spans="1:3">
      <c r="B67" s="1"/>
    </row>
    <row r="68" spans="1:3">
      <c r="B68" t="s">
        <v>29</v>
      </c>
      <c r="C68" t="s">
        <v>16</v>
      </c>
    </row>
    <row r="69" spans="1:3">
      <c r="A69" t="s">
        <v>51</v>
      </c>
      <c r="B69" s="4">
        <v>890</v>
      </c>
      <c r="C69">
        <v>3</v>
      </c>
    </row>
    <row r="70" spans="1:3">
      <c r="A70" t="s">
        <v>101</v>
      </c>
      <c r="B70" s="4">
        <v>1950</v>
      </c>
      <c r="C70">
        <v>0</v>
      </c>
    </row>
    <row r="71" spans="1:3">
      <c r="A71" t="s">
        <v>102</v>
      </c>
      <c r="B71" s="4">
        <v>2450</v>
      </c>
      <c r="C71">
        <v>0</v>
      </c>
    </row>
    <row r="72" spans="1:3">
      <c r="A72" t="s">
        <v>103</v>
      </c>
      <c r="B72" s="4">
        <v>2450</v>
      </c>
      <c r="C72">
        <v>0</v>
      </c>
    </row>
    <row r="73" spans="1:3">
      <c r="A73" t="s">
        <v>104</v>
      </c>
      <c r="B73" s="4">
        <v>2950</v>
      </c>
      <c r="C73">
        <v>0</v>
      </c>
    </row>
    <row r="74" spans="1:3">
      <c r="A74" t="s">
        <v>105</v>
      </c>
      <c r="B74" s="4">
        <v>2950</v>
      </c>
      <c r="C74">
        <v>0</v>
      </c>
    </row>
    <row r="75" spans="1:3">
      <c r="A75" t="s">
        <v>106</v>
      </c>
      <c r="B75" s="4">
        <v>2950</v>
      </c>
      <c r="C75">
        <v>0</v>
      </c>
    </row>
    <row r="76" spans="1:3">
      <c r="A76" t="s">
        <v>107</v>
      </c>
      <c r="B76" s="4">
        <v>3950</v>
      </c>
      <c r="C76">
        <v>0</v>
      </c>
    </row>
    <row r="78" spans="1:3">
      <c r="B78" s="1" t="s">
        <v>17</v>
      </c>
      <c r="C78" s="33">
        <f>(B69*C69)+(B70*C70)+(B71*C71)+(B72*C72)+(B73*C73)+(B74*C74)+(B75*C75)+(B76*C76)</f>
        <v>2670</v>
      </c>
    </row>
    <row r="80" spans="1:3">
      <c r="B80" s="1" t="s">
        <v>40</v>
      </c>
      <c r="C80" s="33">
        <f>C63-C78</f>
        <v>1101</v>
      </c>
    </row>
    <row r="82" spans="1:3">
      <c r="B82" s="1" t="s">
        <v>212</v>
      </c>
    </row>
    <row r="84" spans="1:3">
      <c r="B84" s="1" t="s">
        <v>29</v>
      </c>
      <c r="C84" s="4" t="s">
        <v>16</v>
      </c>
    </row>
    <row r="85" spans="1:3">
      <c r="A85" t="s">
        <v>203</v>
      </c>
      <c r="B85">
        <v>299</v>
      </c>
      <c r="C85">
        <v>0</v>
      </c>
    </row>
    <row r="87" spans="1:3">
      <c r="B87" s="1" t="s">
        <v>17</v>
      </c>
      <c r="C87" s="33">
        <f>B85*C85</f>
        <v>0</v>
      </c>
    </row>
    <row r="90" spans="1:3">
      <c r="B90" s="1" t="s">
        <v>40</v>
      </c>
      <c r="C90" s="32">
        <f>C80-C87</f>
        <v>1101</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sheetPr codeName="Feuil21"/>
  <dimension ref="A1:M81"/>
  <sheetViews>
    <sheetView tabSelected="1" topLeftCell="A40" workbookViewId="0">
      <selection activeCell="C67" sqref="C67"/>
    </sheetView>
  </sheetViews>
  <sheetFormatPr baseColWidth="10" defaultRowHeight="15"/>
  <sheetData>
    <row r="1" spans="1:12">
      <c r="B1" s="1" t="s">
        <v>7</v>
      </c>
      <c r="C1" s="33">
        <f>'rubis 1'!C90</f>
        <v>1101</v>
      </c>
      <c r="D1" s="4"/>
    </row>
    <row r="3" spans="1:12">
      <c r="B3" s="1" t="s">
        <v>5</v>
      </c>
      <c r="C3" s="2">
        <v>1</v>
      </c>
    </row>
    <row r="5" spans="1:12">
      <c r="A5" s="7" t="s">
        <v>13</v>
      </c>
      <c r="B5" s="7" t="s">
        <v>16</v>
      </c>
      <c r="C5" s="7" t="s">
        <v>14</v>
      </c>
      <c r="D5" s="7" t="s">
        <v>15</v>
      </c>
      <c r="E5" s="7" t="s">
        <v>17</v>
      </c>
    </row>
    <row r="6" spans="1:12">
      <c r="A6" s="3">
        <v>5</v>
      </c>
      <c r="B6">
        <v>0</v>
      </c>
      <c r="C6" s="4">
        <v>2800</v>
      </c>
      <c r="D6" s="4">
        <f>C6*C$3</f>
        <v>2800</v>
      </c>
      <c r="E6" s="4">
        <f>IF(B6="","",(C6+D6)*B6)</f>
        <v>0</v>
      </c>
    </row>
    <row r="7" spans="1:12">
      <c r="A7" s="3">
        <v>10</v>
      </c>
      <c r="B7">
        <v>0</v>
      </c>
      <c r="C7" s="4">
        <v>6000</v>
      </c>
      <c r="D7" s="4">
        <f>C7*C$3</f>
        <v>6000</v>
      </c>
      <c r="E7" s="4">
        <f>IF(B7="","",(C7+D7)*B7)</f>
        <v>0</v>
      </c>
    </row>
    <row r="8" spans="1:12">
      <c r="A8" s="3">
        <v>25</v>
      </c>
      <c r="B8">
        <v>1</v>
      </c>
      <c r="C8" s="4">
        <v>17000</v>
      </c>
      <c r="D8" s="4">
        <f>C8*C$3</f>
        <v>17000</v>
      </c>
      <c r="E8" s="4">
        <f>IF(B8="","",(C8+D8)*B8)</f>
        <v>34000</v>
      </c>
    </row>
    <row r="9" spans="1:12">
      <c r="A9" s="3">
        <v>50</v>
      </c>
      <c r="B9">
        <v>0</v>
      </c>
      <c r="C9" s="4">
        <v>36000</v>
      </c>
      <c r="D9" s="4">
        <f>C9*C$3</f>
        <v>36000</v>
      </c>
      <c r="E9" s="4">
        <f>IF(B9="","",(C9+D9)*B9)</f>
        <v>0</v>
      </c>
    </row>
    <row r="10" spans="1:12">
      <c r="A10" s="3"/>
      <c r="B10" s="4"/>
      <c r="C10" s="4"/>
    </row>
    <row r="11" spans="1:12">
      <c r="A11" s="3"/>
      <c r="B11" s="6" t="s">
        <v>12</v>
      </c>
      <c r="C11" s="33">
        <f>SUM( E6:E9)+C1</f>
        <v>35101</v>
      </c>
    </row>
    <row r="12" spans="1:12">
      <c r="A12" s="3"/>
      <c r="B12" s="6"/>
      <c r="C12" s="33"/>
    </row>
    <row r="13" spans="1:12">
      <c r="A13" s="3"/>
      <c r="B13" s="6" t="s">
        <v>207</v>
      </c>
    </row>
    <row r="14" spans="1:12">
      <c r="A14" s="3"/>
      <c r="B14" s="6"/>
    </row>
    <row r="15" spans="1:12">
      <c r="A15" s="1" t="s">
        <v>232</v>
      </c>
      <c r="D15" s="1" t="s">
        <v>234</v>
      </c>
      <c r="L15" s="1" t="s">
        <v>232</v>
      </c>
    </row>
    <row r="17" spans="1:13">
      <c r="A17">
        <v>7</v>
      </c>
      <c r="B17">
        <v>0</v>
      </c>
      <c r="D17" s="34" t="s">
        <v>209</v>
      </c>
      <c r="E17">
        <v>85</v>
      </c>
      <c r="L17">
        <v>7</v>
      </c>
      <c r="M17">
        <v>240</v>
      </c>
    </row>
    <row r="18" spans="1:13">
      <c r="A18">
        <v>14</v>
      </c>
      <c r="B18">
        <v>0</v>
      </c>
      <c r="D18" s="34" t="s">
        <v>210</v>
      </c>
      <c r="E18">
        <v>95</v>
      </c>
      <c r="L18">
        <f>L17+7</f>
        <v>14</v>
      </c>
      <c r="M18">
        <v>240</v>
      </c>
    </row>
    <row r="19" spans="1:13">
      <c r="A19">
        <f>A18+$A$17</f>
        <v>21</v>
      </c>
      <c r="B19">
        <v>240</v>
      </c>
      <c r="D19" s="34" t="s">
        <v>240</v>
      </c>
      <c r="L19">
        <f t="shared" ref="L19:L23" si="0">L18+7</f>
        <v>21</v>
      </c>
      <c r="M19">
        <v>240</v>
      </c>
    </row>
    <row r="20" spans="1:13">
      <c r="A20">
        <f t="shared" ref="A20:A23" si="1">A19+$A$17</f>
        <v>28</v>
      </c>
      <c r="B20">
        <v>240</v>
      </c>
      <c r="D20" s="34" t="s">
        <v>241</v>
      </c>
      <c r="L20">
        <f t="shared" si="0"/>
        <v>28</v>
      </c>
      <c r="M20">
        <v>240</v>
      </c>
    </row>
    <row r="21" spans="1:13">
      <c r="A21">
        <f t="shared" si="1"/>
        <v>35</v>
      </c>
      <c r="B21">
        <v>0</v>
      </c>
      <c r="D21" s="34" t="s">
        <v>242</v>
      </c>
      <c r="L21">
        <f t="shared" si="0"/>
        <v>35</v>
      </c>
      <c r="M21">
        <v>240</v>
      </c>
    </row>
    <row r="22" spans="1:13">
      <c r="A22">
        <f t="shared" si="1"/>
        <v>42</v>
      </c>
      <c r="B22">
        <v>0</v>
      </c>
      <c r="D22" s="34" t="s">
        <v>243</v>
      </c>
      <c r="L22">
        <f t="shared" si="0"/>
        <v>42</v>
      </c>
      <c r="M22">
        <v>240</v>
      </c>
    </row>
    <row r="23" spans="1:13">
      <c r="A23">
        <f t="shared" si="1"/>
        <v>49</v>
      </c>
      <c r="B23">
        <v>0</v>
      </c>
      <c r="D23" s="34" t="s">
        <v>244</v>
      </c>
      <c r="L23">
        <f t="shared" si="0"/>
        <v>49</v>
      </c>
      <c r="M23">
        <v>240</v>
      </c>
    </row>
    <row r="24" spans="1:13">
      <c r="A24" s="5">
        <v>50</v>
      </c>
      <c r="B24" s="37" t="s">
        <v>233</v>
      </c>
      <c r="D24" s="34" t="s">
        <v>245</v>
      </c>
      <c r="L24" s="5">
        <v>50</v>
      </c>
      <c r="M24" s="37" t="s">
        <v>233</v>
      </c>
    </row>
    <row r="25" spans="1:13">
      <c r="A25">
        <f>A23+$A$17</f>
        <v>56</v>
      </c>
      <c r="B25">
        <v>0</v>
      </c>
      <c r="D25" s="34" t="s">
        <v>246</v>
      </c>
      <c r="L25">
        <f>L23+7</f>
        <v>56</v>
      </c>
      <c r="M25">
        <v>240</v>
      </c>
    </row>
    <row r="26" spans="1:13">
      <c r="A26">
        <f>A25+$A$17</f>
        <v>63</v>
      </c>
      <c r="B26">
        <v>0</v>
      </c>
      <c r="D26" s="34" t="s">
        <v>247</v>
      </c>
      <c r="L26">
        <f>L25+7</f>
        <v>63</v>
      </c>
      <c r="M26">
        <v>240</v>
      </c>
    </row>
    <row r="27" spans="1:13">
      <c r="A27">
        <f t="shared" ref="A27:A31" si="2">A26+$A$17</f>
        <v>70</v>
      </c>
      <c r="B27">
        <v>0</v>
      </c>
      <c r="D27" s="34" t="s">
        <v>248</v>
      </c>
      <c r="E27" s="34"/>
      <c r="L27">
        <f t="shared" ref="L27:L31" si="3">L26+7</f>
        <v>70</v>
      </c>
      <c r="M27">
        <v>240</v>
      </c>
    </row>
    <row r="28" spans="1:13">
      <c r="A28">
        <f t="shared" si="2"/>
        <v>77</v>
      </c>
      <c r="B28">
        <v>0</v>
      </c>
      <c r="D28" s="34" t="s">
        <v>312</v>
      </c>
      <c r="L28">
        <f t="shared" si="3"/>
        <v>77</v>
      </c>
      <c r="M28">
        <v>240</v>
      </c>
    </row>
    <row r="29" spans="1:13">
      <c r="A29">
        <f t="shared" si="2"/>
        <v>84</v>
      </c>
      <c r="B29">
        <v>0</v>
      </c>
      <c r="D29" s="34" t="s">
        <v>313</v>
      </c>
      <c r="L29">
        <f t="shared" si="3"/>
        <v>84</v>
      </c>
      <c r="M29">
        <v>240</v>
      </c>
    </row>
    <row r="30" spans="1:13">
      <c r="A30">
        <f t="shared" si="2"/>
        <v>91</v>
      </c>
      <c r="B30">
        <v>0</v>
      </c>
      <c r="D30" s="34" t="s">
        <v>314</v>
      </c>
      <c r="L30">
        <f t="shared" si="3"/>
        <v>91</v>
      </c>
      <c r="M30">
        <v>240</v>
      </c>
    </row>
    <row r="31" spans="1:13">
      <c r="A31">
        <f t="shared" si="2"/>
        <v>98</v>
      </c>
      <c r="B31">
        <v>0</v>
      </c>
      <c r="D31" s="34" t="s">
        <v>315</v>
      </c>
      <c r="L31">
        <f t="shared" si="3"/>
        <v>98</v>
      </c>
      <c r="M31">
        <v>240</v>
      </c>
    </row>
    <row r="32" spans="1:13" ht="15.75" thickBot="1">
      <c r="A32" s="38">
        <v>100</v>
      </c>
      <c r="B32" s="38">
        <v>0</v>
      </c>
      <c r="C32" s="9"/>
      <c r="D32" s="66" t="s">
        <v>316</v>
      </c>
      <c r="L32" s="38">
        <v>100</v>
      </c>
      <c r="M32" s="38">
        <v>3000</v>
      </c>
    </row>
    <row r="33" spans="1:13" ht="15.75" thickTop="1">
      <c r="A33" s="3"/>
      <c r="B33" s="6"/>
      <c r="C33" s="33"/>
      <c r="M33">
        <f>SUM(M17:M32)</f>
        <v>6360</v>
      </c>
    </row>
    <row r="34" spans="1:13">
      <c r="A34" s="3"/>
      <c r="B34" s="42">
        <f>SUM( B17:B32)</f>
        <v>480</v>
      </c>
      <c r="C34" s="33"/>
      <c r="D34" s="42">
        <f>SUM( E17:E32)</f>
        <v>180</v>
      </c>
    </row>
    <row r="35" spans="1:13">
      <c r="A35" s="3"/>
      <c r="B35" s="42"/>
      <c r="C35" s="33"/>
      <c r="E35" s="42"/>
    </row>
    <row r="36" spans="1:13">
      <c r="A36" s="3"/>
      <c r="B36" s="1" t="s">
        <v>39</v>
      </c>
      <c r="C36" s="33">
        <f>B34+D34</f>
        <v>660</v>
      </c>
      <c r="E36" s="42"/>
    </row>
    <row r="37" spans="1:13">
      <c r="A37" s="3"/>
      <c r="B37" s="1"/>
      <c r="C37" s="33"/>
      <c r="E37" s="42"/>
    </row>
    <row r="38" spans="1:13">
      <c r="A38" s="3"/>
      <c r="B38" s="6" t="s">
        <v>204</v>
      </c>
      <c r="C38" s="33">
        <f>C11+C36</f>
        <v>35761</v>
      </c>
      <c r="E38" s="42"/>
    </row>
    <row r="39" spans="1:13">
      <c r="A39" s="3"/>
      <c r="B39" s="42"/>
      <c r="C39" s="33"/>
      <c r="E39" s="42"/>
    </row>
    <row r="40" spans="1:13">
      <c r="A40" s="3"/>
      <c r="B40" s="42"/>
      <c r="C40" s="33"/>
      <c r="E40" s="42"/>
    </row>
    <row r="42" spans="1:13">
      <c r="B42" s="1" t="s">
        <v>36</v>
      </c>
      <c r="F42" s="1" t="s">
        <v>37</v>
      </c>
    </row>
    <row r="43" spans="1:13">
      <c r="F43" s="1"/>
    </row>
    <row r="44" spans="1:13">
      <c r="C44" t="s">
        <v>11</v>
      </c>
      <c r="D44" t="s">
        <v>10</v>
      </c>
      <c r="G44" t="s">
        <v>29</v>
      </c>
      <c r="H44" t="s">
        <v>10</v>
      </c>
    </row>
    <row r="45" spans="1:13">
      <c r="A45" t="s">
        <v>19</v>
      </c>
      <c r="C45" s="4">
        <v>12900</v>
      </c>
      <c r="D45">
        <v>0</v>
      </c>
      <c r="F45" t="s">
        <v>25</v>
      </c>
      <c r="G45" s="4">
        <v>2450</v>
      </c>
      <c r="H45">
        <v>0</v>
      </c>
    </row>
    <row r="46" spans="1:13">
      <c r="A46" t="s">
        <v>20</v>
      </c>
      <c r="C46" s="4">
        <v>14900</v>
      </c>
      <c r="D46">
        <v>0</v>
      </c>
      <c r="F46" t="s">
        <v>26</v>
      </c>
      <c r="G46" s="4">
        <v>4950</v>
      </c>
      <c r="H46">
        <v>0</v>
      </c>
    </row>
    <row r="47" spans="1:13">
      <c r="A47" t="s">
        <v>21</v>
      </c>
      <c r="C47" s="4">
        <v>17400</v>
      </c>
      <c r="D47">
        <v>1</v>
      </c>
      <c r="F47" t="s">
        <v>27</v>
      </c>
      <c r="G47" s="4">
        <v>7950</v>
      </c>
      <c r="H47">
        <v>0</v>
      </c>
    </row>
    <row r="48" spans="1:13">
      <c r="A48" t="s">
        <v>22</v>
      </c>
      <c r="C48" s="4">
        <v>18400</v>
      </c>
      <c r="D48">
        <v>0</v>
      </c>
      <c r="F48" t="s">
        <v>28</v>
      </c>
      <c r="G48" s="4">
        <v>12900</v>
      </c>
      <c r="H48">
        <v>1</v>
      </c>
    </row>
    <row r="49" spans="1:7">
      <c r="A49" t="s">
        <v>23</v>
      </c>
      <c r="C49" s="4">
        <v>18900</v>
      </c>
      <c r="D49">
        <v>0</v>
      </c>
    </row>
    <row r="50" spans="1:7">
      <c r="A50" t="s">
        <v>24</v>
      </c>
      <c r="C50" s="4">
        <v>18900</v>
      </c>
      <c r="D50">
        <v>0</v>
      </c>
    </row>
    <row r="51" spans="1:7">
      <c r="A51" s="3"/>
      <c r="B51" s="4"/>
      <c r="C51" s="33"/>
    </row>
    <row r="52" spans="1:7">
      <c r="A52" s="3"/>
      <c r="B52" s="6" t="s">
        <v>39</v>
      </c>
      <c r="C52" s="33">
        <f>C45*D45+C46*D46+C47*D47+C48*D48+C49*D49+C50*D50</f>
        <v>17400</v>
      </c>
      <c r="F52" s="1" t="s">
        <v>17</v>
      </c>
      <c r="G52" s="33">
        <f>(G45*H45)+(G46*H46)+(G47*H47)+(G48*H48)</f>
        <v>12900</v>
      </c>
    </row>
    <row r="53" spans="1:7">
      <c r="A53" s="3"/>
      <c r="B53" s="6"/>
      <c r="C53" s="33"/>
    </row>
    <row r="54" spans="1:7">
      <c r="A54" s="3"/>
      <c r="B54" s="6" t="s">
        <v>249</v>
      </c>
      <c r="C54" s="33">
        <f>C38-C52-G52</f>
        <v>5461</v>
      </c>
    </row>
    <row r="55" spans="1:7">
      <c r="A55" s="3"/>
    </row>
    <row r="57" spans="1:7">
      <c r="B57" s="1" t="s">
        <v>100</v>
      </c>
    </row>
    <row r="58" spans="1:7">
      <c r="B58" s="1"/>
    </row>
    <row r="59" spans="1:7">
      <c r="B59" t="s">
        <v>29</v>
      </c>
      <c r="C59" t="s">
        <v>16</v>
      </c>
    </row>
    <row r="60" spans="1:7">
      <c r="A60" t="s">
        <v>51</v>
      </c>
      <c r="B60" s="4">
        <v>890</v>
      </c>
      <c r="C60">
        <v>1</v>
      </c>
    </row>
    <row r="61" spans="1:7">
      <c r="A61" t="s">
        <v>101</v>
      </c>
      <c r="B61" s="4">
        <v>1950</v>
      </c>
      <c r="C61">
        <v>1</v>
      </c>
    </row>
    <row r="62" spans="1:7">
      <c r="A62" t="s">
        <v>102</v>
      </c>
      <c r="B62" s="4">
        <v>2450</v>
      </c>
      <c r="C62">
        <v>0</v>
      </c>
    </row>
    <row r="63" spans="1:7">
      <c r="A63" t="s">
        <v>103</v>
      </c>
      <c r="B63" s="4">
        <v>2450</v>
      </c>
      <c r="C63">
        <v>0</v>
      </c>
    </row>
    <row r="64" spans="1:7">
      <c r="A64" t="s">
        <v>104</v>
      </c>
      <c r="B64" s="4">
        <v>2950</v>
      </c>
      <c r="C64">
        <v>0</v>
      </c>
    </row>
    <row r="65" spans="1:3">
      <c r="A65" t="s">
        <v>105</v>
      </c>
      <c r="B65" s="4">
        <v>2950</v>
      </c>
      <c r="C65">
        <v>0</v>
      </c>
    </row>
    <row r="66" spans="1:3">
      <c r="A66" t="s">
        <v>106</v>
      </c>
      <c r="B66" s="4">
        <v>2950</v>
      </c>
      <c r="C66">
        <v>0</v>
      </c>
    </row>
    <row r="67" spans="1:3">
      <c r="A67" t="s">
        <v>107</v>
      </c>
      <c r="B67" s="4">
        <v>3950</v>
      </c>
      <c r="C67">
        <v>2</v>
      </c>
    </row>
    <row r="69" spans="1:3">
      <c r="B69" s="1" t="s">
        <v>17</v>
      </c>
      <c r="C69" s="33">
        <f>(B60*C60)+(B61*C61)+(B62*C62)+(B63*C63)+(B64*C64)+(B65*C65)+(B66*C66)+(B67*C67)</f>
        <v>10740</v>
      </c>
    </row>
    <row r="71" spans="1:3">
      <c r="B71" s="1" t="s">
        <v>40</v>
      </c>
      <c r="C71" s="33">
        <f>C54-C69</f>
        <v>-5279</v>
      </c>
    </row>
    <row r="73" spans="1:3">
      <c r="B73" s="1" t="s">
        <v>212</v>
      </c>
    </row>
    <row r="75" spans="1:3">
      <c r="B75" s="1" t="s">
        <v>29</v>
      </c>
      <c r="C75" s="4" t="s">
        <v>16</v>
      </c>
    </row>
    <row r="76" spans="1:3">
      <c r="A76" t="s">
        <v>203</v>
      </c>
      <c r="B76">
        <v>299</v>
      </c>
      <c r="C76">
        <v>3</v>
      </c>
    </row>
    <row r="78" spans="1:3">
      <c r="B78" s="1" t="s">
        <v>17</v>
      </c>
      <c r="C78" s="33">
        <f>B76*C76</f>
        <v>897</v>
      </c>
    </row>
    <row r="81" spans="2:3">
      <c r="B81" s="1" t="s">
        <v>40</v>
      </c>
      <c r="C81" s="32">
        <f>C71-C78</f>
        <v>-6176</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sheetPr codeName="Feuil22"/>
  <dimension ref="A1:N70"/>
  <sheetViews>
    <sheetView workbookViewId="0">
      <selection activeCell="E22" sqref="E22"/>
    </sheetView>
  </sheetViews>
  <sheetFormatPr baseColWidth="10" defaultRowHeight="15"/>
  <cols>
    <col min="4" max="4" width="12.42578125" bestFit="1" customWidth="1"/>
  </cols>
  <sheetData>
    <row r="1" spans="1:14">
      <c r="A1" s="1" t="s">
        <v>0</v>
      </c>
    </row>
    <row r="2" spans="1:14">
      <c r="A2" s="1"/>
    </row>
    <row r="3" spans="1:14">
      <c r="B3" t="s">
        <v>33</v>
      </c>
      <c r="C3" t="s">
        <v>34</v>
      </c>
      <c r="D3" t="s">
        <v>462</v>
      </c>
    </row>
    <row r="4" spans="1:14">
      <c r="A4" t="s">
        <v>2</v>
      </c>
      <c r="B4">
        <v>2060</v>
      </c>
      <c r="C4">
        <f>(B4*5)/10</f>
        <v>1030</v>
      </c>
      <c r="D4">
        <v>0</v>
      </c>
    </row>
    <row r="5" spans="1:14">
      <c r="A5" t="s">
        <v>1</v>
      </c>
      <c r="B5">
        <v>1030</v>
      </c>
      <c r="C5">
        <f>(B5*5)/10</f>
        <v>515</v>
      </c>
      <c r="D5">
        <f>B5-C5</f>
        <v>515</v>
      </c>
    </row>
    <row r="6" spans="1:14">
      <c r="A6" t="s">
        <v>3</v>
      </c>
      <c r="B6">
        <v>515</v>
      </c>
      <c r="C6">
        <f>(B6*4)/10</f>
        <v>206</v>
      </c>
      <c r="D6">
        <f>B6-C6</f>
        <v>309</v>
      </c>
    </row>
    <row r="7" spans="1:14" ht="15.75" thickBot="1">
      <c r="A7" t="s">
        <v>4</v>
      </c>
      <c r="B7">
        <v>206</v>
      </c>
      <c r="D7" s="9">
        <f>B7</f>
        <v>206</v>
      </c>
    </row>
    <row r="8" spans="1:14" ht="15.75" thickTop="1">
      <c r="D8">
        <f>SUM(D4:D7)</f>
        <v>1030</v>
      </c>
    </row>
    <row r="10" spans="1:14">
      <c r="A10" s="1" t="s">
        <v>63</v>
      </c>
    </row>
    <row r="12" spans="1:14">
      <c r="B12" t="s">
        <v>33</v>
      </c>
      <c r="C12" t="s">
        <v>14</v>
      </c>
      <c r="D12" t="s">
        <v>64</v>
      </c>
      <c r="E12" t="s">
        <v>65</v>
      </c>
      <c r="F12" t="s">
        <v>66</v>
      </c>
      <c r="G12" t="s">
        <v>67</v>
      </c>
      <c r="H12" t="s">
        <v>68</v>
      </c>
      <c r="I12" t="s">
        <v>69</v>
      </c>
      <c r="J12" t="s">
        <v>70</v>
      </c>
      <c r="K12" t="s">
        <v>71</v>
      </c>
      <c r="L12" t="s">
        <v>72</v>
      </c>
      <c r="M12" t="s">
        <v>73</v>
      </c>
      <c r="N12" t="s">
        <v>39</v>
      </c>
    </row>
    <row r="13" spans="1:14">
      <c r="A13" t="s">
        <v>2</v>
      </c>
      <c r="B13">
        <v>4</v>
      </c>
      <c r="C13">
        <v>2</v>
      </c>
      <c r="D13">
        <v>2</v>
      </c>
      <c r="E13">
        <v>3</v>
      </c>
      <c r="F13">
        <v>4</v>
      </c>
      <c r="G13">
        <v>2</v>
      </c>
      <c r="H13">
        <v>4</v>
      </c>
      <c r="I13">
        <v>3</v>
      </c>
      <c r="J13">
        <v>4</v>
      </c>
      <c r="K13">
        <v>6</v>
      </c>
      <c r="L13">
        <v>2</v>
      </c>
      <c r="M13">
        <v>3</v>
      </c>
      <c r="N13" s="4">
        <f>B13*SUM(C13:M13)</f>
        <v>140</v>
      </c>
    </row>
    <row r="14" spans="1:14">
      <c r="A14" t="s">
        <v>1</v>
      </c>
      <c r="B14">
        <v>393</v>
      </c>
      <c r="C14">
        <v>5</v>
      </c>
      <c r="D14">
        <v>2</v>
      </c>
      <c r="E14">
        <v>3</v>
      </c>
      <c r="F14">
        <v>4</v>
      </c>
      <c r="G14">
        <v>2</v>
      </c>
      <c r="H14">
        <v>4</v>
      </c>
      <c r="I14">
        <v>3</v>
      </c>
      <c r="J14">
        <v>4</v>
      </c>
      <c r="K14">
        <v>6</v>
      </c>
      <c r="L14">
        <v>2</v>
      </c>
      <c r="M14">
        <v>3</v>
      </c>
      <c r="N14" s="4">
        <f>B14*SUM(C14:M14)</f>
        <v>14934</v>
      </c>
    </row>
    <row r="15" spans="1:14">
      <c r="A15" t="s">
        <v>3</v>
      </c>
      <c r="B15">
        <v>230</v>
      </c>
      <c r="C15">
        <v>9</v>
      </c>
      <c r="D15">
        <v>2</v>
      </c>
      <c r="E15">
        <v>3</v>
      </c>
      <c r="F15">
        <v>4</v>
      </c>
      <c r="G15">
        <v>2</v>
      </c>
      <c r="H15">
        <v>4</v>
      </c>
      <c r="I15">
        <v>3</v>
      </c>
      <c r="J15">
        <v>4</v>
      </c>
      <c r="K15">
        <v>6</v>
      </c>
      <c r="L15">
        <v>2</v>
      </c>
      <c r="M15">
        <v>3</v>
      </c>
      <c r="N15" s="4">
        <f>B15*SUM(C15:M15)</f>
        <v>9660</v>
      </c>
    </row>
    <row r="16" spans="1:14">
      <c r="A16" t="s">
        <v>4</v>
      </c>
      <c r="B16">
        <v>22</v>
      </c>
      <c r="C16">
        <v>14</v>
      </c>
      <c r="D16">
        <v>2</v>
      </c>
      <c r="E16">
        <v>3</v>
      </c>
      <c r="F16">
        <v>4</v>
      </c>
      <c r="G16">
        <v>2</v>
      </c>
      <c r="H16">
        <v>4</v>
      </c>
      <c r="I16">
        <v>3</v>
      </c>
      <c r="J16">
        <v>4</v>
      </c>
      <c r="K16">
        <v>6</v>
      </c>
      <c r="L16">
        <v>2</v>
      </c>
      <c r="M16">
        <v>3</v>
      </c>
      <c r="N16" s="4">
        <f>B16*SUM(C16:M16)</f>
        <v>1034</v>
      </c>
    </row>
    <row r="18" spans="1:14">
      <c r="N18" s="4">
        <f>SUM( N13:N16)</f>
        <v>25768</v>
      </c>
    </row>
    <row r="31" spans="1:14">
      <c r="A31" s="5"/>
    </row>
    <row r="33" spans="2:4">
      <c r="B33" s="1"/>
    </row>
    <row r="34" spans="2:4">
      <c r="B34" s="1"/>
    </row>
    <row r="45" spans="2:4">
      <c r="C45" s="11"/>
      <c r="D45" s="11"/>
    </row>
    <row r="64" spans="1:1">
      <c r="A64" t="s">
        <v>286</v>
      </c>
    </row>
    <row r="66" spans="1:3">
      <c r="A66" t="s">
        <v>287</v>
      </c>
      <c r="B66" s="4">
        <v>1291</v>
      </c>
      <c r="C66" t="s">
        <v>288</v>
      </c>
    </row>
    <row r="67" spans="1:3">
      <c r="B67" s="4"/>
    </row>
    <row r="68" spans="1:3">
      <c r="B68" s="4"/>
      <c r="C68" s="4">
        <f>2010-B66</f>
        <v>719</v>
      </c>
    </row>
    <row r="69" spans="1:3">
      <c r="B69" s="4"/>
    </row>
    <row r="70" spans="1:3">
      <c r="B70" s="4"/>
    </row>
  </sheetData>
  <pageMargins left="0.7" right="0.7" top="0.75" bottom="0.75" header="0.3" footer="0.3"/>
  <pageSetup paperSize="9" orientation="portrait" horizontalDpi="4294967293" verticalDpi="0" r:id="rId1"/>
</worksheet>
</file>

<file path=xl/worksheets/sheet23.xml><?xml version="1.0" encoding="utf-8"?>
<worksheet xmlns="http://schemas.openxmlformats.org/spreadsheetml/2006/main" xmlns:r="http://schemas.openxmlformats.org/officeDocument/2006/relationships">
  <dimension ref="B5:D11"/>
  <sheetViews>
    <sheetView workbookViewId="0">
      <selection activeCell="C6" sqref="C6"/>
    </sheetView>
  </sheetViews>
  <sheetFormatPr baseColWidth="10" defaultRowHeight="15"/>
  <cols>
    <col min="1" max="1" width="5.7109375" customWidth="1"/>
  </cols>
  <sheetData>
    <row r="5" spans="2:4">
      <c r="B5" t="s">
        <v>301</v>
      </c>
      <c r="C5">
        <v>2100</v>
      </c>
    </row>
    <row r="7" spans="2:4">
      <c r="B7" t="s">
        <v>1</v>
      </c>
      <c r="C7">
        <f>(C5/10)*5</f>
        <v>1050</v>
      </c>
      <c r="D7">
        <f>C5/2</f>
        <v>1050</v>
      </c>
    </row>
    <row r="9" spans="2:4">
      <c r="B9" t="s">
        <v>3</v>
      </c>
      <c r="C9">
        <f>ROUNDDOWN(((C7/10)*5),0)</f>
        <v>525</v>
      </c>
      <c r="D9">
        <f>C7/2</f>
        <v>525</v>
      </c>
    </row>
    <row r="11" spans="2:4">
      <c r="B11" t="s">
        <v>4</v>
      </c>
      <c r="C11">
        <f>ROUNDDOWN(((C9/12)*5),0)</f>
        <v>218</v>
      </c>
      <c r="D11">
        <f>C9/2.5</f>
        <v>210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Feuil23"/>
  <dimension ref="A1:Y46"/>
  <sheetViews>
    <sheetView workbookViewId="0"/>
  </sheetViews>
  <sheetFormatPr baseColWidth="10" defaultRowHeight="15"/>
  <cols>
    <col min="1" max="1" width="13.28515625" bestFit="1" customWidth="1"/>
    <col min="2" max="2" width="4" customWidth="1"/>
    <col min="4" max="4" width="3.7109375" customWidth="1"/>
    <col min="6" max="6" width="3.7109375" customWidth="1"/>
    <col min="8" max="8" width="3.7109375" customWidth="1"/>
    <col min="10" max="10" width="3.7109375" customWidth="1"/>
    <col min="12" max="12" width="3.7109375" customWidth="1"/>
    <col min="14" max="14" width="3.7109375" customWidth="1"/>
    <col min="16" max="16" width="3.7109375" customWidth="1"/>
    <col min="18" max="18" width="3.7109375" customWidth="1"/>
    <col min="20" max="20" width="3.7109375" customWidth="1"/>
    <col min="22" max="22" width="3.7109375" customWidth="1"/>
    <col min="24" max="24" width="4.5703125" customWidth="1"/>
    <col min="26" max="26" width="4" customWidth="1"/>
  </cols>
  <sheetData>
    <row r="1" spans="1:25" ht="15.75" thickBot="1">
      <c r="A1" s="139" t="s">
        <v>378</v>
      </c>
    </row>
    <row r="2" spans="1:25" ht="62.25" thickBot="1">
      <c r="A2" s="139"/>
      <c r="C2" s="172" t="s">
        <v>456</v>
      </c>
      <c r="D2" s="173"/>
      <c r="E2" s="173"/>
      <c r="F2" s="173"/>
      <c r="G2" s="173"/>
      <c r="H2" s="173"/>
      <c r="I2" s="173"/>
      <c r="J2" s="173"/>
      <c r="K2" s="173"/>
      <c r="L2" s="173"/>
      <c r="M2" s="173"/>
      <c r="N2" s="173"/>
      <c r="O2" s="173"/>
      <c r="P2" s="173"/>
      <c r="Q2" s="173"/>
      <c r="R2" s="173"/>
      <c r="S2" s="173"/>
      <c r="T2" s="173"/>
      <c r="U2" s="173"/>
      <c r="V2" s="173"/>
      <c r="W2" s="174"/>
    </row>
    <row r="4" spans="1:25">
      <c r="C4" s="12" t="s">
        <v>565</v>
      </c>
      <c r="E4" t="s">
        <v>42</v>
      </c>
      <c r="G4" s="12" t="s">
        <v>43</v>
      </c>
      <c r="I4" t="s">
        <v>44</v>
      </c>
      <c r="K4" s="12" t="s">
        <v>45</v>
      </c>
      <c r="M4" s="12" t="s">
        <v>46</v>
      </c>
      <c r="O4" t="s">
        <v>47</v>
      </c>
      <c r="Q4" t="s">
        <v>82</v>
      </c>
      <c r="S4" t="s">
        <v>81</v>
      </c>
      <c r="U4" t="s">
        <v>158</v>
      </c>
      <c r="W4" t="s">
        <v>563</v>
      </c>
      <c r="Y4" t="s">
        <v>61</v>
      </c>
    </row>
    <row r="5" spans="1:25">
      <c r="G5" t="s">
        <v>422</v>
      </c>
      <c r="K5" t="s">
        <v>424</v>
      </c>
      <c r="M5" t="s">
        <v>423</v>
      </c>
      <c r="Q5" t="s">
        <v>419</v>
      </c>
      <c r="S5" t="s">
        <v>420</v>
      </c>
      <c r="U5" t="s">
        <v>421</v>
      </c>
    </row>
    <row r="7" spans="1:25">
      <c r="A7" t="s">
        <v>50</v>
      </c>
      <c r="Y7">
        <f>SUM(C7:W7)</f>
        <v>0</v>
      </c>
    </row>
    <row r="9" spans="1:25">
      <c r="A9" t="s">
        <v>51</v>
      </c>
      <c r="C9">
        <v>3</v>
      </c>
      <c r="F9">
        <v>1</v>
      </c>
      <c r="H9">
        <v>1</v>
      </c>
      <c r="J9">
        <v>1</v>
      </c>
      <c r="L9">
        <v>1</v>
      </c>
      <c r="N9">
        <v>1</v>
      </c>
      <c r="P9">
        <v>1</v>
      </c>
      <c r="Q9">
        <v>4</v>
      </c>
      <c r="S9">
        <v>1</v>
      </c>
      <c r="Y9">
        <f t="shared" ref="Y9:Y16" si="0">SUM(C9:W9)</f>
        <v>14</v>
      </c>
    </row>
    <row r="10" spans="1:25">
      <c r="A10" t="s">
        <v>52</v>
      </c>
      <c r="C10">
        <v>2</v>
      </c>
      <c r="E10">
        <v>1</v>
      </c>
      <c r="G10">
        <v>2</v>
      </c>
      <c r="I10">
        <v>2</v>
      </c>
      <c r="K10">
        <v>4</v>
      </c>
      <c r="M10">
        <v>1</v>
      </c>
      <c r="N10">
        <v>1</v>
      </c>
      <c r="Q10">
        <v>1</v>
      </c>
      <c r="S10">
        <v>3</v>
      </c>
      <c r="Y10">
        <f t="shared" si="0"/>
        <v>17</v>
      </c>
    </row>
    <row r="11" spans="1:25">
      <c r="A11" t="s">
        <v>55</v>
      </c>
      <c r="C11">
        <v>2</v>
      </c>
      <c r="E11">
        <v>5</v>
      </c>
      <c r="G11">
        <v>2</v>
      </c>
      <c r="I11">
        <v>2</v>
      </c>
      <c r="K11">
        <v>2</v>
      </c>
      <c r="N11">
        <v>2</v>
      </c>
      <c r="O11">
        <v>4</v>
      </c>
      <c r="U11">
        <v>1</v>
      </c>
      <c r="W11">
        <v>1</v>
      </c>
      <c r="Y11">
        <f t="shared" si="0"/>
        <v>21</v>
      </c>
    </row>
    <row r="12" spans="1:25">
      <c r="A12" t="s">
        <v>54</v>
      </c>
      <c r="C12">
        <v>1</v>
      </c>
      <c r="E12">
        <v>3</v>
      </c>
      <c r="G12">
        <v>4</v>
      </c>
      <c r="K12">
        <v>4</v>
      </c>
      <c r="M12">
        <v>4</v>
      </c>
      <c r="O12">
        <v>4</v>
      </c>
      <c r="U12">
        <v>1</v>
      </c>
      <c r="W12">
        <v>4</v>
      </c>
      <c r="Y12">
        <f t="shared" si="0"/>
        <v>25</v>
      </c>
    </row>
    <row r="13" spans="1:25">
      <c r="A13" t="s">
        <v>53</v>
      </c>
      <c r="C13">
        <v>1</v>
      </c>
      <c r="D13">
        <v>1</v>
      </c>
      <c r="E13">
        <v>2</v>
      </c>
      <c r="G13">
        <v>3</v>
      </c>
      <c r="I13">
        <v>4</v>
      </c>
      <c r="K13">
        <v>4</v>
      </c>
      <c r="M13">
        <v>2</v>
      </c>
      <c r="O13">
        <v>2</v>
      </c>
      <c r="U13">
        <v>1</v>
      </c>
      <c r="Y13">
        <f t="shared" si="0"/>
        <v>20</v>
      </c>
    </row>
    <row r="14" spans="1:25">
      <c r="A14" t="s">
        <v>58</v>
      </c>
      <c r="C14">
        <v>0</v>
      </c>
      <c r="E14">
        <v>4</v>
      </c>
      <c r="G14">
        <v>2</v>
      </c>
      <c r="H14">
        <v>1</v>
      </c>
      <c r="I14">
        <v>3</v>
      </c>
      <c r="M14">
        <v>6</v>
      </c>
      <c r="O14">
        <v>4</v>
      </c>
      <c r="U14">
        <v>3</v>
      </c>
      <c r="W14">
        <v>1</v>
      </c>
      <c r="Y14">
        <f t="shared" si="0"/>
        <v>24</v>
      </c>
    </row>
    <row r="15" spans="1:25">
      <c r="A15" t="s">
        <v>57</v>
      </c>
      <c r="C15">
        <v>0</v>
      </c>
      <c r="G15">
        <v>5</v>
      </c>
      <c r="I15">
        <v>3</v>
      </c>
      <c r="K15">
        <v>1</v>
      </c>
      <c r="M15">
        <v>3</v>
      </c>
      <c r="O15">
        <v>1</v>
      </c>
      <c r="P15">
        <v>3</v>
      </c>
      <c r="U15">
        <v>1</v>
      </c>
      <c r="W15">
        <v>1</v>
      </c>
      <c r="Y15">
        <f t="shared" si="0"/>
        <v>18</v>
      </c>
    </row>
    <row r="16" spans="1:25">
      <c r="A16" t="s">
        <v>59</v>
      </c>
      <c r="C16">
        <v>0</v>
      </c>
      <c r="E16">
        <v>3</v>
      </c>
      <c r="I16">
        <v>4</v>
      </c>
      <c r="J16">
        <v>2</v>
      </c>
      <c r="K16">
        <v>3</v>
      </c>
      <c r="M16">
        <v>2</v>
      </c>
      <c r="O16">
        <v>3</v>
      </c>
      <c r="U16">
        <v>1</v>
      </c>
      <c r="W16">
        <v>1</v>
      </c>
      <c r="Y16">
        <f t="shared" si="0"/>
        <v>19</v>
      </c>
    </row>
    <row r="18" spans="1:25">
      <c r="A18" t="s">
        <v>56</v>
      </c>
      <c r="C18">
        <v>4</v>
      </c>
      <c r="E18">
        <v>4</v>
      </c>
      <c r="G18">
        <v>4</v>
      </c>
      <c r="I18">
        <v>4</v>
      </c>
      <c r="K18">
        <v>4</v>
      </c>
      <c r="M18">
        <v>4</v>
      </c>
      <c r="O18">
        <v>4</v>
      </c>
      <c r="Q18">
        <v>3</v>
      </c>
      <c r="U18">
        <v>9</v>
      </c>
      <c r="W18">
        <v>9</v>
      </c>
      <c r="Y18">
        <f>SUM(C18:W18)</f>
        <v>49</v>
      </c>
    </row>
    <row r="20" spans="1:25" s="35" customFormat="1">
      <c r="A20" s="35" t="s">
        <v>60</v>
      </c>
      <c r="C20" s="35">
        <v>16</v>
      </c>
      <c r="D20" s="35">
        <f>-SUM(D7:D18)</f>
        <v>-1</v>
      </c>
      <c r="E20" s="35">
        <v>5</v>
      </c>
      <c r="F20" s="35">
        <f>-SUM(F7:F18)</f>
        <v>-1</v>
      </c>
      <c r="G20" s="35">
        <v>5</v>
      </c>
      <c r="H20" s="35">
        <f>-SUM(H7:H18)</f>
        <v>-2</v>
      </c>
      <c r="I20" s="35">
        <v>5</v>
      </c>
      <c r="J20" s="35">
        <f>-SUM(J7:J18)</f>
        <v>-3</v>
      </c>
      <c r="K20" s="35">
        <v>5</v>
      </c>
      <c r="L20" s="35">
        <f>-SUM(L7:L18)</f>
        <v>-1</v>
      </c>
      <c r="M20" s="35">
        <v>5</v>
      </c>
      <c r="N20" s="35">
        <f>-SUM(N7:N18)</f>
        <v>-4</v>
      </c>
      <c r="O20" s="35">
        <v>5</v>
      </c>
      <c r="P20" s="35">
        <f>-SUM(P7:P18)</f>
        <v>-4</v>
      </c>
      <c r="Q20" s="35">
        <v>5</v>
      </c>
      <c r="R20" s="35">
        <f>-SUM(R7:R18)</f>
        <v>0</v>
      </c>
      <c r="S20" s="35">
        <v>10</v>
      </c>
      <c r="T20" s="35">
        <f>-SUM(T7:T18)</f>
        <v>0</v>
      </c>
      <c r="U20" s="35">
        <v>16</v>
      </c>
      <c r="V20" s="35">
        <f>-SUM(V7:V18)</f>
        <v>0</v>
      </c>
      <c r="X20" s="35">
        <v>17</v>
      </c>
      <c r="Y20" s="35">
        <f>SUM(C20:W20)</f>
        <v>61</v>
      </c>
    </row>
    <row r="25" spans="1:25">
      <c r="B25" s="1" t="s">
        <v>260</v>
      </c>
    </row>
    <row r="27" spans="1:25">
      <c r="A27" s="1" t="s">
        <v>257</v>
      </c>
      <c r="B27" s="1" t="s">
        <v>256</v>
      </c>
      <c r="D27" s="1" t="s">
        <v>255</v>
      </c>
    </row>
    <row r="29" spans="1:25">
      <c r="A29" t="s">
        <v>258</v>
      </c>
      <c r="B29">
        <v>6</v>
      </c>
      <c r="C29" t="s">
        <v>202</v>
      </c>
      <c r="D29">
        <v>3</v>
      </c>
      <c r="E29" t="s">
        <v>202</v>
      </c>
    </row>
    <row r="30" spans="1:25">
      <c r="A30" t="s">
        <v>44</v>
      </c>
      <c r="B30">
        <v>3</v>
      </c>
      <c r="C30" t="s">
        <v>106</v>
      </c>
      <c r="D30">
        <v>0</v>
      </c>
      <c r="E30" t="s">
        <v>106</v>
      </c>
    </row>
    <row r="31" spans="1:25">
      <c r="A31" t="s">
        <v>43</v>
      </c>
      <c r="B31">
        <v>1</v>
      </c>
      <c r="C31" t="s">
        <v>58</v>
      </c>
      <c r="D31">
        <v>0</v>
      </c>
      <c r="E31" t="s">
        <v>58</v>
      </c>
    </row>
    <row r="32" spans="1:25">
      <c r="A32" t="s">
        <v>47</v>
      </c>
      <c r="B32">
        <v>2</v>
      </c>
      <c r="C32" t="s">
        <v>107</v>
      </c>
      <c r="D32">
        <v>0</v>
      </c>
      <c r="E32" t="s">
        <v>107</v>
      </c>
    </row>
    <row r="33" spans="1:5">
      <c r="A33" t="s">
        <v>259</v>
      </c>
      <c r="B33">
        <v>1</v>
      </c>
      <c r="C33" t="s">
        <v>52</v>
      </c>
      <c r="D33">
        <v>0</v>
      </c>
      <c r="E33" t="s">
        <v>52</v>
      </c>
    </row>
    <row r="34" spans="1:5">
      <c r="A34" t="s">
        <v>259</v>
      </c>
      <c r="B34">
        <v>2</v>
      </c>
      <c r="C34" t="s">
        <v>102</v>
      </c>
      <c r="D34">
        <v>0</v>
      </c>
      <c r="E34" t="s">
        <v>102</v>
      </c>
    </row>
    <row r="35" spans="1:5">
      <c r="A35" t="s">
        <v>300</v>
      </c>
      <c r="B35">
        <v>1</v>
      </c>
      <c r="C35" t="s">
        <v>104</v>
      </c>
      <c r="D35">
        <v>0</v>
      </c>
      <c r="E35" t="s">
        <v>104</v>
      </c>
    </row>
    <row r="46" spans="1:5">
      <c r="A46" s="229" t="s">
        <v>79</v>
      </c>
      <c r="B46" s="5" t="s">
        <v>564</v>
      </c>
    </row>
  </sheetData>
  <mergeCells count="1">
    <mergeCell ref="C2:W2"/>
  </mergeCells>
  <hyperlinks>
    <hyperlink ref="A1" location="SOMMAIRE!A1" display="SOMMAIRE"/>
  </hyperlinks>
  <pageMargins left="0.7" right="0.7" top="0.75" bottom="0.75" header="0.3" footer="0.3"/>
  <pageSetup paperSize="0" orientation="portrait" horizontalDpi="0" verticalDpi="0" copies="0"/>
</worksheet>
</file>

<file path=xl/worksheets/sheet25.xml><?xml version="1.0" encoding="utf-8"?>
<worksheet xmlns="http://schemas.openxmlformats.org/spreadsheetml/2006/main" xmlns:r="http://schemas.openxmlformats.org/officeDocument/2006/relationships">
  <sheetPr codeName="Feuil24"/>
  <dimension ref="A1:N55"/>
  <sheetViews>
    <sheetView workbookViewId="0"/>
  </sheetViews>
  <sheetFormatPr baseColWidth="10" defaultRowHeight="15"/>
  <cols>
    <col min="1" max="1" width="15.28515625" customWidth="1"/>
  </cols>
  <sheetData>
    <row r="1" spans="1:9">
      <c r="A1" s="139" t="s">
        <v>378</v>
      </c>
    </row>
    <row r="2" spans="1:9">
      <c r="C2" t="s">
        <v>74</v>
      </c>
    </row>
    <row r="4" spans="1:9">
      <c r="C4" t="s">
        <v>50</v>
      </c>
      <c r="D4" t="s">
        <v>51</v>
      </c>
      <c r="E4" t="s">
        <v>75</v>
      </c>
      <c r="F4" t="s">
        <v>76</v>
      </c>
      <c r="H4" t="s">
        <v>77</v>
      </c>
      <c r="I4" t="s">
        <v>78</v>
      </c>
    </row>
    <row r="6" spans="1:9">
      <c r="A6" t="s">
        <v>50</v>
      </c>
      <c r="C6">
        <v>1</v>
      </c>
      <c r="F6">
        <v>0.25</v>
      </c>
      <c r="I6">
        <v>1</v>
      </c>
    </row>
    <row r="8" spans="1:9">
      <c r="A8" t="s">
        <v>51</v>
      </c>
      <c r="D8">
        <v>1</v>
      </c>
    </row>
    <row r="9" spans="1:9">
      <c r="A9" t="s">
        <v>52</v>
      </c>
      <c r="E9">
        <v>2</v>
      </c>
      <c r="I9">
        <v>2</v>
      </c>
    </row>
    <row r="10" spans="1:9">
      <c r="A10" t="s">
        <v>55</v>
      </c>
      <c r="H10">
        <v>2</v>
      </c>
    </row>
    <row r="11" spans="1:9">
      <c r="A11" t="s">
        <v>54</v>
      </c>
    </row>
    <row r="12" spans="1:9">
      <c r="A12" t="s">
        <v>53</v>
      </c>
      <c r="E12">
        <v>2</v>
      </c>
      <c r="H12">
        <v>1.5</v>
      </c>
      <c r="I12">
        <v>1</v>
      </c>
    </row>
    <row r="13" spans="1:9">
      <c r="A13" t="s">
        <v>58</v>
      </c>
      <c r="F13">
        <v>3</v>
      </c>
    </row>
    <row r="14" spans="1:9">
      <c r="A14" t="s">
        <v>57</v>
      </c>
    </row>
    <row r="15" spans="1:9">
      <c r="A15" t="s">
        <v>59</v>
      </c>
    </row>
    <row r="17" spans="1:2">
      <c r="A17" t="s">
        <v>56</v>
      </c>
    </row>
    <row r="19" spans="1:2">
      <c r="A19" t="s">
        <v>60</v>
      </c>
    </row>
    <row r="30" spans="1:2">
      <c r="A30" s="1" t="s">
        <v>119</v>
      </c>
    </row>
    <row r="32" spans="1:2">
      <c r="A32">
        <v>6</v>
      </c>
      <c r="B32" t="s">
        <v>115</v>
      </c>
    </row>
    <row r="33" spans="1:14">
      <c r="A33">
        <v>3</v>
      </c>
      <c r="B33" t="s">
        <v>116</v>
      </c>
    </row>
    <row r="34" spans="1:14">
      <c r="D34" s="1" t="s">
        <v>112</v>
      </c>
    </row>
    <row r="35" spans="1:14">
      <c r="A35">
        <v>6</v>
      </c>
      <c r="B35" t="s">
        <v>113</v>
      </c>
      <c r="D35">
        <v>12</v>
      </c>
      <c r="E35">
        <v>9</v>
      </c>
    </row>
    <row r="36" spans="1:14">
      <c r="A36">
        <v>4</v>
      </c>
      <c r="B36" t="s">
        <v>114</v>
      </c>
      <c r="D36" s="10">
        <f>(D35*E36)/E35</f>
        <v>0.66666666666666663</v>
      </c>
      <c r="E36">
        <v>0.5</v>
      </c>
    </row>
    <row r="38" spans="1:14">
      <c r="A38">
        <v>2</v>
      </c>
      <c r="B38" t="s">
        <v>117</v>
      </c>
    </row>
    <row r="39" spans="1:14">
      <c r="A39">
        <v>3</v>
      </c>
      <c r="B39" t="s">
        <v>118</v>
      </c>
    </row>
    <row r="43" spans="1:14">
      <c r="J43" t="s">
        <v>227</v>
      </c>
      <c r="L43" t="s">
        <v>226</v>
      </c>
    </row>
    <row r="44" spans="1:14">
      <c r="B44" t="s">
        <v>10</v>
      </c>
      <c r="C44" t="s">
        <v>219</v>
      </c>
      <c r="D44" t="s">
        <v>222</v>
      </c>
      <c r="J44" t="s">
        <v>223</v>
      </c>
      <c r="K44" t="s">
        <v>224</v>
      </c>
      <c r="L44" t="s">
        <v>225</v>
      </c>
    </row>
    <row r="45" spans="1:14">
      <c r="A45" t="s">
        <v>50</v>
      </c>
      <c r="B45">
        <v>5</v>
      </c>
      <c r="C45">
        <v>1.45</v>
      </c>
      <c r="D45" s="36">
        <f>IF(C45="","",(B45*60)/C45)</f>
        <v>206.89655172413794</v>
      </c>
      <c r="E45" s="36"/>
      <c r="J45" t="s">
        <v>229</v>
      </c>
      <c r="K45" t="s">
        <v>228</v>
      </c>
      <c r="L45" t="s">
        <v>229</v>
      </c>
    </row>
    <row r="46" spans="1:14">
      <c r="A46" t="s">
        <v>51</v>
      </c>
      <c r="B46">
        <v>5</v>
      </c>
      <c r="C46">
        <v>3.3</v>
      </c>
      <c r="D46" s="36">
        <f t="shared" ref="D46:D54" si="0">IF(C46="","",(B46*60)/C46)</f>
        <v>90.909090909090921</v>
      </c>
      <c r="E46" s="36"/>
      <c r="J46">
        <v>203</v>
      </c>
      <c r="K46">
        <f>L46/N46</f>
        <v>16.25</v>
      </c>
      <c r="L46">
        <v>65</v>
      </c>
      <c r="N46">
        <v>4</v>
      </c>
    </row>
    <row r="47" spans="1:14">
      <c r="A47" t="s">
        <v>220</v>
      </c>
      <c r="B47">
        <v>5</v>
      </c>
      <c r="D47" s="36"/>
      <c r="E47" s="36"/>
    </row>
    <row r="48" spans="1:14">
      <c r="A48" t="s">
        <v>221</v>
      </c>
      <c r="B48">
        <v>5</v>
      </c>
      <c r="D48" s="36" t="str">
        <f t="shared" si="0"/>
        <v/>
      </c>
      <c r="E48" s="36" t="str">
        <f t="shared" ref="E48:E54" si="1">IF(D48="","",D48*24)</f>
        <v/>
      </c>
    </row>
    <row r="49" spans="1:5">
      <c r="A49" t="s">
        <v>122</v>
      </c>
      <c r="B49">
        <v>5</v>
      </c>
      <c r="D49" s="36" t="str">
        <f t="shared" si="0"/>
        <v/>
      </c>
      <c r="E49" s="36" t="str">
        <f t="shared" si="1"/>
        <v/>
      </c>
    </row>
    <row r="50" spans="1:5">
      <c r="A50" t="s">
        <v>52</v>
      </c>
      <c r="B50">
        <v>5</v>
      </c>
      <c r="D50" s="36" t="str">
        <f t="shared" si="0"/>
        <v/>
      </c>
      <c r="E50" s="36" t="str">
        <f t="shared" si="1"/>
        <v/>
      </c>
    </row>
    <row r="51" spans="1:5">
      <c r="A51" t="s">
        <v>75</v>
      </c>
      <c r="B51">
        <v>5</v>
      </c>
      <c r="D51" s="36" t="str">
        <f t="shared" si="0"/>
        <v/>
      </c>
      <c r="E51" s="36" t="str">
        <f t="shared" si="1"/>
        <v/>
      </c>
    </row>
    <row r="52" spans="1:5">
      <c r="A52" t="s">
        <v>123</v>
      </c>
      <c r="B52">
        <v>5</v>
      </c>
      <c r="D52" s="36" t="str">
        <f t="shared" si="0"/>
        <v/>
      </c>
      <c r="E52" s="36" t="str">
        <f t="shared" si="1"/>
        <v/>
      </c>
    </row>
    <row r="53" spans="1:5">
      <c r="A53" t="s">
        <v>58</v>
      </c>
      <c r="B53">
        <v>5</v>
      </c>
      <c r="D53" s="36" t="str">
        <f t="shared" si="0"/>
        <v/>
      </c>
      <c r="E53" s="36" t="str">
        <f t="shared" si="1"/>
        <v/>
      </c>
    </row>
    <row r="54" spans="1:5">
      <c r="A54" t="s">
        <v>124</v>
      </c>
      <c r="B54">
        <v>5</v>
      </c>
      <c r="D54" s="36" t="str">
        <f t="shared" si="0"/>
        <v/>
      </c>
      <c r="E54" s="36" t="str">
        <f t="shared" si="1"/>
        <v/>
      </c>
    </row>
    <row r="55" spans="1:5">
      <c r="E55" s="36"/>
    </row>
  </sheetData>
  <hyperlinks>
    <hyperlink ref="A1" location="SOMMAIRE!A1" display="SOMMAIRE"/>
  </hyperlinks>
  <pageMargins left="0.7" right="0.7" top="0.75" bottom="0.75" header="0.3" footer="0.3"/>
</worksheet>
</file>

<file path=xl/worksheets/sheet26.xml><?xml version="1.0" encoding="utf-8"?>
<worksheet xmlns="http://schemas.openxmlformats.org/spreadsheetml/2006/main" xmlns:r="http://schemas.openxmlformats.org/officeDocument/2006/relationships">
  <sheetPr codeName="Feuil25"/>
  <dimension ref="A1:N62"/>
  <sheetViews>
    <sheetView workbookViewId="0"/>
  </sheetViews>
  <sheetFormatPr baseColWidth="10" defaultRowHeight="15"/>
  <sheetData>
    <row r="1" spans="1:14">
      <c r="A1" s="139" t="s">
        <v>378</v>
      </c>
      <c r="C1" s="1"/>
      <c r="E1" s="11"/>
      <c r="F1" s="11"/>
      <c r="G1" s="11"/>
      <c r="H1" s="11"/>
      <c r="I1" s="11"/>
      <c r="J1" s="11"/>
      <c r="K1" s="11"/>
      <c r="L1" s="11"/>
      <c r="M1" s="11"/>
      <c r="N1" s="11"/>
    </row>
    <row r="3" spans="1:14">
      <c r="B3" s="1" t="s">
        <v>178</v>
      </c>
    </row>
    <row r="5" spans="1:14">
      <c r="C5" t="s">
        <v>41</v>
      </c>
      <c r="D5" t="s">
        <v>42</v>
      </c>
      <c r="E5" t="s">
        <v>43</v>
      </c>
      <c r="F5" t="s">
        <v>44</v>
      </c>
      <c r="G5" t="s">
        <v>45</v>
      </c>
      <c r="H5" t="s">
        <v>46</v>
      </c>
      <c r="I5" t="s">
        <v>47</v>
      </c>
      <c r="J5" t="s">
        <v>82</v>
      </c>
      <c r="K5" t="s">
        <v>81</v>
      </c>
      <c r="L5" t="s">
        <v>80</v>
      </c>
      <c r="M5" t="s">
        <v>62</v>
      </c>
    </row>
    <row r="6" spans="1:14">
      <c r="J6" t="s">
        <v>48</v>
      </c>
      <c r="K6" t="s">
        <v>49</v>
      </c>
      <c r="L6" t="s">
        <v>162</v>
      </c>
    </row>
    <row r="7" spans="1:14">
      <c r="A7" s="1" t="s">
        <v>121</v>
      </c>
    </row>
    <row r="9" spans="1:14">
      <c r="A9" t="s">
        <v>50</v>
      </c>
      <c r="C9" s="12"/>
      <c r="D9" s="12"/>
      <c r="E9" s="12"/>
      <c r="F9" s="12"/>
      <c r="G9" s="12"/>
      <c r="H9" s="12"/>
      <c r="I9" s="12"/>
      <c r="J9" s="12"/>
      <c r="K9" s="12"/>
      <c r="L9" s="12"/>
      <c r="M9" s="12"/>
    </row>
    <row r="10" spans="1:14">
      <c r="A10" t="s">
        <v>51</v>
      </c>
      <c r="C10" s="12"/>
      <c r="J10" s="12"/>
      <c r="K10" s="12"/>
    </row>
    <row r="11" spans="1:14">
      <c r="A11" t="s">
        <v>53</v>
      </c>
      <c r="C11" s="12"/>
      <c r="L11" s="12"/>
    </row>
    <row r="12" spans="1:14">
      <c r="A12" t="s">
        <v>122</v>
      </c>
      <c r="C12" s="12"/>
      <c r="J12" s="12"/>
      <c r="K12" s="12"/>
    </row>
    <row r="13" spans="1:14">
      <c r="A13" t="s">
        <v>52</v>
      </c>
      <c r="C13" s="12"/>
      <c r="J13" s="12"/>
      <c r="K13" s="12"/>
    </row>
    <row r="14" spans="1:14">
      <c r="A14" t="s">
        <v>75</v>
      </c>
      <c r="C14" s="12"/>
      <c r="J14" s="12"/>
      <c r="K14" s="12"/>
    </row>
    <row r="15" spans="1:14">
      <c r="A15" t="s">
        <v>123</v>
      </c>
      <c r="C15" s="12"/>
      <c r="J15" s="12"/>
      <c r="K15" s="12"/>
      <c r="L15" s="12"/>
    </row>
    <row r="16" spans="1:14">
      <c r="A16" t="s">
        <v>58</v>
      </c>
      <c r="L16" s="12"/>
    </row>
    <row r="17" spans="1:13">
      <c r="A17" t="s">
        <v>124</v>
      </c>
      <c r="L17" s="12"/>
    </row>
    <row r="19" spans="1:13">
      <c r="A19" s="1" t="s">
        <v>125</v>
      </c>
    </row>
    <row r="21" spans="1:13">
      <c r="A21" t="s">
        <v>126</v>
      </c>
      <c r="C21" s="12"/>
      <c r="D21" s="12"/>
      <c r="E21" s="12"/>
      <c r="F21" s="12"/>
      <c r="G21" s="12"/>
      <c r="H21" s="12"/>
      <c r="I21" s="12"/>
      <c r="J21" s="12"/>
      <c r="K21" s="12"/>
      <c r="L21" s="12"/>
      <c r="M21" s="12"/>
    </row>
    <row r="22" spans="1:13">
      <c r="A22" t="s">
        <v>127</v>
      </c>
      <c r="C22" s="12"/>
      <c r="L22" s="12"/>
    </row>
    <row r="23" spans="1:13">
      <c r="A23" t="s">
        <v>128</v>
      </c>
      <c r="C23" s="12"/>
      <c r="L23" s="12"/>
    </row>
    <row r="24" spans="1:13">
      <c r="A24" t="s">
        <v>129</v>
      </c>
      <c r="C24" s="12"/>
      <c r="L24" s="12"/>
    </row>
    <row r="25" spans="1:13">
      <c r="A25" t="s">
        <v>93</v>
      </c>
      <c r="C25" s="12" t="s">
        <v>164</v>
      </c>
      <c r="J25" s="13"/>
    </row>
    <row r="26" spans="1:13">
      <c r="A26" t="s">
        <v>130</v>
      </c>
      <c r="C26" s="12"/>
      <c r="L26" s="12"/>
    </row>
    <row r="27" spans="1:13">
      <c r="A27" t="s">
        <v>102</v>
      </c>
      <c r="C27" s="12"/>
      <c r="L27" s="12"/>
    </row>
    <row r="28" spans="1:13">
      <c r="A28" t="s">
        <v>131</v>
      </c>
      <c r="C28" s="12"/>
      <c r="J28" s="12"/>
      <c r="K28" s="12"/>
      <c r="L28" s="12"/>
    </row>
    <row r="29" spans="1:13">
      <c r="A29" t="s">
        <v>77</v>
      </c>
      <c r="C29" s="12"/>
      <c r="J29" s="12"/>
      <c r="K29" s="12"/>
      <c r="L29" s="12"/>
    </row>
    <row r="31" spans="1:13">
      <c r="A31" s="1" t="s">
        <v>132</v>
      </c>
    </row>
    <row r="33" spans="1:13">
      <c r="A33" t="s">
        <v>133</v>
      </c>
      <c r="C33" s="12"/>
      <c r="D33" s="12"/>
      <c r="E33" s="12"/>
      <c r="F33" s="12"/>
      <c r="G33" s="12"/>
      <c r="H33" s="12"/>
      <c r="I33" s="12"/>
      <c r="J33" s="12"/>
      <c r="K33" s="12"/>
      <c r="L33" s="12"/>
      <c r="M33" s="12"/>
    </row>
    <row r="34" spans="1:13">
      <c r="A34" t="s">
        <v>134</v>
      </c>
      <c r="C34" s="12"/>
      <c r="D34" s="12"/>
    </row>
    <row r="35" spans="1:13">
      <c r="A35" t="s">
        <v>135</v>
      </c>
      <c r="C35" s="12"/>
      <c r="D35" s="12"/>
    </row>
    <row r="36" spans="1:13">
      <c r="A36" t="s">
        <v>136</v>
      </c>
      <c r="F36" s="12"/>
    </row>
    <row r="37" spans="1:13">
      <c r="A37" t="s">
        <v>137</v>
      </c>
      <c r="F37" s="12"/>
    </row>
    <row r="38" spans="1:13">
      <c r="A38" t="s">
        <v>138</v>
      </c>
    </row>
    <row r="39" spans="1:13">
      <c r="A39" t="s">
        <v>139</v>
      </c>
    </row>
    <row r="40" spans="1:13">
      <c r="A40" t="s">
        <v>140</v>
      </c>
    </row>
    <row r="42" spans="1:13">
      <c r="A42" s="1" t="s">
        <v>141</v>
      </c>
    </row>
    <row r="44" spans="1:13">
      <c r="A44" t="s">
        <v>142</v>
      </c>
      <c r="C44" s="12"/>
      <c r="D44" s="12"/>
      <c r="E44" s="12"/>
      <c r="F44" s="12"/>
      <c r="G44" s="12"/>
      <c r="H44" s="12"/>
      <c r="I44" s="12"/>
      <c r="J44" s="12"/>
      <c r="K44" s="12"/>
      <c r="L44" s="12"/>
      <c r="M44" s="12"/>
    </row>
    <row r="45" spans="1:13">
      <c r="A45" t="s">
        <v>143</v>
      </c>
      <c r="C45" s="12"/>
      <c r="D45" s="12"/>
      <c r="E45" s="12"/>
      <c r="F45" s="12"/>
      <c r="G45" s="12"/>
      <c r="H45" s="12"/>
      <c r="I45" s="12"/>
      <c r="J45" s="12"/>
      <c r="K45" s="12"/>
      <c r="L45" s="12"/>
      <c r="M45" s="12"/>
    </row>
    <row r="46" spans="1:13">
      <c r="A46" t="s">
        <v>144</v>
      </c>
      <c r="E46" s="12"/>
      <c r="J46" s="12"/>
    </row>
    <row r="47" spans="1:13">
      <c r="A47" t="s">
        <v>145</v>
      </c>
      <c r="E47" s="12"/>
      <c r="J47" s="12"/>
    </row>
    <row r="48" spans="1:13">
      <c r="A48" t="s">
        <v>146</v>
      </c>
      <c r="C48" s="12"/>
      <c r="D48" s="13"/>
      <c r="E48" s="13"/>
      <c r="F48" s="13"/>
      <c r="G48" s="13"/>
      <c r="H48" s="13"/>
      <c r="I48" s="13"/>
      <c r="J48" s="13"/>
      <c r="K48" s="13"/>
      <c r="L48" s="12"/>
      <c r="M48" s="13"/>
    </row>
    <row r="49" spans="1:13">
      <c r="A49" t="s">
        <v>147</v>
      </c>
      <c r="C49" s="12"/>
      <c r="D49" s="13"/>
      <c r="E49" s="13"/>
      <c r="F49" s="13"/>
      <c r="G49" s="13"/>
      <c r="H49" s="13"/>
      <c r="I49" s="13"/>
      <c r="J49" s="13"/>
      <c r="K49" s="13"/>
      <c r="L49" s="12"/>
      <c r="M49" s="13"/>
    </row>
    <row r="50" spans="1:13">
      <c r="A50" t="s">
        <v>148</v>
      </c>
      <c r="C50" s="12"/>
      <c r="L50" s="12"/>
    </row>
    <row r="51" spans="1:13">
      <c r="A51" t="s">
        <v>149</v>
      </c>
      <c r="C51" s="12"/>
      <c r="L51" s="12"/>
    </row>
    <row r="52" spans="1:13">
      <c r="A52" t="s">
        <v>150</v>
      </c>
    </row>
    <row r="53" spans="1:13">
      <c r="A53" t="s">
        <v>151</v>
      </c>
    </row>
    <row r="55" spans="1:13">
      <c r="A55" s="1" t="s">
        <v>152</v>
      </c>
    </row>
    <row r="57" spans="1:13">
      <c r="A57" t="s">
        <v>153</v>
      </c>
      <c r="C57" s="12"/>
      <c r="J57" s="12"/>
      <c r="L57" s="12"/>
    </row>
    <row r="58" spans="1:13">
      <c r="A58" t="s">
        <v>154</v>
      </c>
      <c r="C58" s="12" t="s">
        <v>164</v>
      </c>
      <c r="J58" s="12" t="s">
        <v>164</v>
      </c>
      <c r="L58" s="12" t="s">
        <v>164</v>
      </c>
    </row>
    <row r="59" spans="1:13">
      <c r="A59" t="s">
        <v>155</v>
      </c>
      <c r="C59" s="12"/>
      <c r="J59" s="12"/>
      <c r="L59" s="12"/>
    </row>
    <row r="60" spans="1:13" ht="15.75" thickBot="1">
      <c r="A60" s="9"/>
      <c r="B60" s="9"/>
      <c r="C60" s="9"/>
      <c r="D60" s="9"/>
      <c r="E60" s="9"/>
      <c r="F60" s="9"/>
      <c r="G60" s="9"/>
      <c r="H60" s="9"/>
      <c r="I60" s="9"/>
      <c r="J60" s="9"/>
      <c r="K60" s="9"/>
      <c r="L60" s="9"/>
      <c r="M60" s="9"/>
    </row>
    <row r="61" spans="1:13" ht="15.75" thickTop="1"/>
    <row r="62" spans="1:13">
      <c r="C62">
        <f t="shared" ref="C62:M62" si="0">IF(SUM(C7:C60)&gt;$F$1,"hors capacité",SUM(C7:C60))</f>
        <v>0</v>
      </c>
      <c r="D62">
        <f t="shared" si="0"/>
        <v>0</v>
      </c>
      <c r="E62">
        <f t="shared" si="0"/>
        <v>0</v>
      </c>
      <c r="F62">
        <f t="shared" si="0"/>
        <v>0</v>
      </c>
      <c r="G62">
        <f t="shared" si="0"/>
        <v>0</v>
      </c>
      <c r="H62">
        <f t="shared" si="0"/>
        <v>0</v>
      </c>
      <c r="I62">
        <f t="shared" si="0"/>
        <v>0</v>
      </c>
      <c r="J62">
        <f t="shared" si="0"/>
        <v>0</v>
      </c>
      <c r="K62">
        <f t="shared" si="0"/>
        <v>0</v>
      </c>
      <c r="L62">
        <f t="shared" si="0"/>
        <v>0</v>
      </c>
      <c r="M62">
        <f t="shared" si="0"/>
        <v>0</v>
      </c>
    </row>
  </sheetData>
  <hyperlinks>
    <hyperlink ref="A1" location="SOMMAIRE!A1" display="SOMMAIRE"/>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sheetPr codeName="Feuil26"/>
  <dimension ref="A1:N62"/>
  <sheetViews>
    <sheetView workbookViewId="0"/>
  </sheetViews>
  <sheetFormatPr baseColWidth="10" defaultRowHeight="15"/>
  <sheetData>
    <row r="1" spans="1:14">
      <c r="A1" s="139" t="s">
        <v>378</v>
      </c>
      <c r="C1" s="1"/>
      <c r="E1" s="11"/>
      <c r="F1" s="11"/>
      <c r="G1" s="11"/>
      <c r="H1" s="11"/>
      <c r="I1" s="11"/>
      <c r="J1" s="11"/>
      <c r="K1" s="11"/>
      <c r="L1" s="11"/>
      <c r="M1" s="11"/>
      <c r="N1" s="11"/>
    </row>
    <row r="3" spans="1:14">
      <c r="B3" s="1" t="s">
        <v>179</v>
      </c>
    </row>
    <row r="5" spans="1:14">
      <c r="C5" t="s">
        <v>41</v>
      </c>
      <c r="D5" t="s">
        <v>42</v>
      </c>
      <c r="E5" t="s">
        <v>43</v>
      </c>
      <c r="F5" t="s">
        <v>44</v>
      </c>
      <c r="G5" t="s">
        <v>45</v>
      </c>
      <c r="H5" t="s">
        <v>46</v>
      </c>
      <c r="I5" t="s">
        <v>47</v>
      </c>
      <c r="J5" t="s">
        <v>82</v>
      </c>
      <c r="K5" t="s">
        <v>81</v>
      </c>
      <c r="L5" t="s">
        <v>80</v>
      </c>
      <c r="M5" t="s">
        <v>62</v>
      </c>
    </row>
    <row r="6" spans="1:14">
      <c r="J6" t="s">
        <v>48</v>
      </c>
      <c r="K6" t="s">
        <v>49</v>
      </c>
      <c r="L6" t="s">
        <v>162</v>
      </c>
    </row>
    <row r="7" spans="1:14">
      <c r="A7" s="1" t="s">
        <v>121</v>
      </c>
    </row>
    <row r="9" spans="1:14">
      <c r="A9" t="s">
        <v>50</v>
      </c>
      <c r="C9" s="12"/>
      <c r="D9" s="12"/>
      <c r="E9" s="12"/>
      <c r="F9" s="12"/>
      <c r="G9" s="12"/>
      <c r="H9" s="12"/>
      <c r="I9" s="12"/>
      <c r="J9" s="12"/>
      <c r="K9" s="12"/>
      <c r="L9" s="12"/>
      <c r="M9" s="12"/>
    </row>
    <row r="10" spans="1:14">
      <c r="A10" t="s">
        <v>51</v>
      </c>
      <c r="C10" s="12"/>
      <c r="J10" s="12"/>
      <c r="K10" s="12"/>
    </row>
    <row r="11" spans="1:14">
      <c r="A11" t="s">
        <v>53</v>
      </c>
      <c r="C11" s="12"/>
      <c r="L11" s="12"/>
    </row>
    <row r="12" spans="1:14">
      <c r="A12" t="s">
        <v>122</v>
      </c>
      <c r="C12" s="12"/>
      <c r="J12" s="12"/>
      <c r="K12" s="12"/>
    </row>
    <row r="13" spans="1:14">
      <c r="A13" t="s">
        <v>52</v>
      </c>
      <c r="C13" s="12"/>
      <c r="J13" s="12"/>
      <c r="K13" s="12"/>
    </row>
    <row r="14" spans="1:14">
      <c r="A14" t="s">
        <v>75</v>
      </c>
      <c r="C14" s="12"/>
      <c r="J14" s="12"/>
      <c r="K14" s="12"/>
    </row>
    <row r="15" spans="1:14">
      <c r="A15" t="s">
        <v>123</v>
      </c>
      <c r="C15" s="12"/>
      <c r="J15" s="12"/>
      <c r="K15" s="12"/>
      <c r="L15" s="12"/>
    </row>
    <row r="16" spans="1:14">
      <c r="A16" t="s">
        <v>58</v>
      </c>
      <c r="L16" s="12"/>
    </row>
    <row r="17" spans="1:13">
      <c r="A17" t="s">
        <v>124</v>
      </c>
      <c r="L17" s="12"/>
    </row>
    <row r="19" spans="1:13">
      <c r="A19" s="1" t="s">
        <v>125</v>
      </c>
    </row>
    <row r="21" spans="1:13">
      <c r="A21" t="s">
        <v>126</v>
      </c>
      <c r="C21" s="12"/>
      <c r="D21" s="12"/>
      <c r="E21" s="12"/>
      <c r="F21" s="12"/>
      <c r="G21" s="12"/>
      <c r="H21" s="12"/>
      <c r="I21" s="12"/>
      <c r="J21" s="12"/>
      <c r="K21" s="12"/>
      <c r="L21" s="12"/>
      <c r="M21" s="12"/>
    </row>
    <row r="22" spans="1:13">
      <c r="A22" t="s">
        <v>127</v>
      </c>
      <c r="C22" s="12"/>
      <c r="L22" s="12"/>
    </row>
    <row r="23" spans="1:13">
      <c r="A23" t="s">
        <v>128</v>
      </c>
      <c r="C23" s="12"/>
      <c r="L23" s="12"/>
    </row>
    <row r="24" spans="1:13">
      <c r="A24" t="s">
        <v>129</v>
      </c>
      <c r="C24" s="12"/>
      <c r="L24" s="12"/>
    </row>
    <row r="25" spans="1:13">
      <c r="A25" t="s">
        <v>93</v>
      </c>
      <c r="C25" s="12"/>
      <c r="J25" s="13"/>
    </row>
    <row r="26" spans="1:13">
      <c r="A26" t="s">
        <v>130</v>
      </c>
      <c r="C26" s="12"/>
      <c r="L26" s="12"/>
    </row>
    <row r="27" spans="1:13">
      <c r="A27" t="s">
        <v>102</v>
      </c>
      <c r="C27" s="12"/>
      <c r="L27" s="12"/>
    </row>
    <row r="28" spans="1:13">
      <c r="A28" t="s">
        <v>131</v>
      </c>
      <c r="C28" s="12"/>
      <c r="J28" s="12"/>
      <c r="K28" s="12"/>
      <c r="L28" s="12"/>
    </row>
    <row r="29" spans="1:13">
      <c r="A29" t="s">
        <v>77</v>
      </c>
      <c r="C29" s="12"/>
      <c r="J29" s="12"/>
      <c r="K29" s="12"/>
      <c r="L29" s="12"/>
    </row>
    <row r="31" spans="1:13">
      <c r="A31" s="1" t="s">
        <v>132</v>
      </c>
    </row>
    <row r="33" spans="1:13">
      <c r="A33" t="s">
        <v>133</v>
      </c>
      <c r="C33" s="12"/>
      <c r="D33" s="12"/>
      <c r="E33" s="12"/>
      <c r="F33" s="12"/>
      <c r="G33" s="12"/>
      <c r="H33" s="12"/>
      <c r="I33" s="12"/>
      <c r="J33" s="12"/>
      <c r="K33" s="12"/>
      <c r="L33" s="12"/>
      <c r="M33" s="12"/>
    </row>
    <row r="34" spans="1:13">
      <c r="A34" t="s">
        <v>134</v>
      </c>
      <c r="C34" s="12"/>
      <c r="D34" s="12"/>
    </row>
    <row r="35" spans="1:13">
      <c r="A35" t="s">
        <v>135</v>
      </c>
      <c r="C35" s="12"/>
      <c r="D35" s="12"/>
    </row>
    <row r="36" spans="1:13">
      <c r="A36" t="s">
        <v>136</v>
      </c>
      <c r="F36" s="12"/>
    </row>
    <row r="37" spans="1:13">
      <c r="A37" t="s">
        <v>137</v>
      </c>
      <c r="F37" s="12"/>
    </row>
    <row r="38" spans="1:13">
      <c r="A38" t="s">
        <v>138</v>
      </c>
    </row>
    <row r="39" spans="1:13">
      <c r="A39" t="s">
        <v>139</v>
      </c>
    </row>
    <row r="40" spans="1:13">
      <c r="A40" t="s">
        <v>140</v>
      </c>
    </row>
    <row r="42" spans="1:13">
      <c r="A42" s="1" t="s">
        <v>141</v>
      </c>
    </row>
    <row r="44" spans="1:13">
      <c r="A44" t="s">
        <v>142</v>
      </c>
      <c r="C44" s="12"/>
      <c r="D44" s="12"/>
      <c r="E44" s="12"/>
      <c r="F44" s="12"/>
      <c r="G44" s="12"/>
      <c r="H44" s="12"/>
      <c r="I44" s="12"/>
      <c r="J44" s="12"/>
      <c r="K44" s="12"/>
      <c r="L44" s="12"/>
      <c r="M44" s="12"/>
    </row>
    <row r="45" spans="1:13">
      <c r="A45" t="s">
        <v>143</v>
      </c>
      <c r="C45" s="12"/>
      <c r="D45" s="12"/>
      <c r="E45" s="12"/>
      <c r="F45" s="12"/>
      <c r="G45" s="12"/>
      <c r="H45" s="12"/>
      <c r="I45" s="12"/>
      <c r="J45" s="12"/>
      <c r="K45" s="12"/>
      <c r="L45" s="12"/>
      <c r="M45" s="12"/>
    </row>
    <row r="46" spans="1:13">
      <c r="A46" t="s">
        <v>144</v>
      </c>
      <c r="E46" s="12"/>
      <c r="J46" s="12"/>
    </row>
    <row r="47" spans="1:13">
      <c r="A47" t="s">
        <v>145</v>
      </c>
      <c r="E47" s="12"/>
      <c r="J47" s="12"/>
    </row>
    <row r="48" spans="1:13">
      <c r="A48" t="s">
        <v>146</v>
      </c>
      <c r="C48" s="12"/>
      <c r="D48" s="13"/>
      <c r="E48" s="13"/>
      <c r="F48" s="13"/>
      <c r="G48" s="13"/>
      <c r="H48" s="13"/>
      <c r="I48" s="13"/>
      <c r="J48" s="13"/>
      <c r="K48" s="13"/>
      <c r="L48" s="12"/>
      <c r="M48" s="13"/>
    </row>
    <row r="49" spans="1:13">
      <c r="A49" t="s">
        <v>147</v>
      </c>
      <c r="C49" s="12"/>
      <c r="D49" s="13"/>
      <c r="E49" s="13"/>
      <c r="F49" s="13"/>
      <c r="G49" s="13"/>
      <c r="H49" s="13"/>
      <c r="I49" s="13"/>
      <c r="J49" s="13"/>
      <c r="K49" s="13"/>
      <c r="L49" s="12"/>
      <c r="M49" s="13"/>
    </row>
    <row r="50" spans="1:13">
      <c r="A50" t="s">
        <v>148</v>
      </c>
      <c r="C50" s="12"/>
      <c r="L50" s="12"/>
    </row>
    <row r="51" spans="1:13">
      <c r="A51" t="s">
        <v>149</v>
      </c>
      <c r="C51" s="12"/>
      <c r="L51" s="12"/>
    </row>
    <row r="52" spans="1:13">
      <c r="A52" t="s">
        <v>150</v>
      </c>
    </row>
    <row r="53" spans="1:13">
      <c r="A53" t="s">
        <v>151</v>
      </c>
    </row>
    <row r="55" spans="1:13">
      <c r="A55" s="1" t="s">
        <v>152</v>
      </c>
    </row>
    <row r="57" spans="1:13">
      <c r="A57" t="s">
        <v>153</v>
      </c>
      <c r="C57" s="12"/>
      <c r="J57" s="12"/>
      <c r="L57" s="12"/>
    </row>
    <row r="58" spans="1:13">
      <c r="A58" t="s">
        <v>154</v>
      </c>
      <c r="C58" s="12"/>
      <c r="J58" s="12"/>
      <c r="L58" s="12"/>
    </row>
    <row r="59" spans="1:13">
      <c r="A59" t="s">
        <v>155</v>
      </c>
      <c r="C59" s="12"/>
      <c r="J59" s="12"/>
      <c r="L59" s="12"/>
    </row>
    <row r="60" spans="1:13" ht="15.75" thickBot="1">
      <c r="A60" s="9"/>
      <c r="B60" s="9"/>
      <c r="C60" s="9"/>
      <c r="D60" s="9"/>
      <c r="E60" s="9"/>
      <c r="F60" s="9"/>
      <c r="G60" s="9"/>
      <c r="H60" s="9"/>
      <c r="I60" s="9"/>
      <c r="J60" s="9"/>
      <c r="K60" s="9"/>
      <c r="L60" s="9"/>
      <c r="M60" s="9"/>
    </row>
    <row r="61" spans="1:13" ht="15.75" thickTop="1"/>
    <row r="62" spans="1:13">
      <c r="C62">
        <f t="shared" ref="C62:M62" si="0">IF(SUM(C7:C60)&gt;$F$1,"hors capacité",SUM(C7:C60))</f>
        <v>0</v>
      </c>
      <c r="D62">
        <f t="shared" si="0"/>
        <v>0</v>
      </c>
      <c r="E62">
        <f t="shared" si="0"/>
        <v>0</v>
      </c>
      <c r="F62">
        <f t="shared" si="0"/>
        <v>0</v>
      </c>
      <c r="G62">
        <f t="shared" si="0"/>
        <v>0</v>
      </c>
      <c r="H62">
        <f t="shared" si="0"/>
        <v>0</v>
      </c>
      <c r="I62">
        <f t="shared" si="0"/>
        <v>0</v>
      </c>
      <c r="J62">
        <f t="shared" si="0"/>
        <v>0</v>
      </c>
      <c r="K62">
        <f t="shared" si="0"/>
        <v>0</v>
      </c>
      <c r="L62">
        <f t="shared" si="0"/>
        <v>0</v>
      </c>
      <c r="M62">
        <f t="shared" si="0"/>
        <v>0</v>
      </c>
    </row>
  </sheetData>
  <hyperlinks>
    <hyperlink ref="A1" location="SOMMAIRE!A1" display="SOMMAIRE"/>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sheetPr codeName="Feuil27"/>
  <dimension ref="A1:N62"/>
  <sheetViews>
    <sheetView workbookViewId="0"/>
  </sheetViews>
  <sheetFormatPr baseColWidth="10" defaultRowHeight="15"/>
  <cols>
    <col min="3" max="3" width="11.42578125" style="16"/>
    <col min="4" max="13" width="11.42578125" style="4"/>
  </cols>
  <sheetData>
    <row r="1" spans="1:14">
      <c r="A1" s="139" t="s">
        <v>378</v>
      </c>
      <c r="C1" s="14"/>
      <c r="E1" s="15"/>
      <c r="F1" s="15"/>
      <c r="G1" s="15"/>
      <c r="H1" s="15"/>
      <c r="I1" s="15"/>
      <c r="J1" s="15"/>
      <c r="K1" s="15"/>
      <c r="L1" s="15"/>
      <c r="M1" s="15"/>
      <c r="N1" s="11"/>
    </row>
    <row r="3" spans="1:14">
      <c r="B3" s="1" t="s">
        <v>163</v>
      </c>
    </row>
    <row r="5" spans="1:14">
      <c r="C5" s="16" t="s">
        <v>41</v>
      </c>
      <c r="D5" s="4" t="s">
        <v>42</v>
      </c>
      <c r="E5" s="4" t="s">
        <v>43</v>
      </c>
      <c r="F5" s="4" t="s">
        <v>44</v>
      </c>
      <c r="G5" s="4" t="s">
        <v>45</v>
      </c>
      <c r="H5" s="4" t="s">
        <v>46</v>
      </c>
      <c r="I5" s="4" t="s">
        <v>47</v>
      </c>
      <c r="J5" s="4" t="s">
        <v>82</v>
      </c>
      <c r="K5" s="4" t="s">
        <v>81</v>
      </c>
      <c r="L5" s="4" t="s">
        <v>80</v>
      </c>
      <c r="M5" s="4" t="s">
        <v>62</v>
      </c>
    </row>
    <row r="6" spans="1:14">
      <c r="J6" s="4" t="s">
        <v>48</v>
      </c>
      <c r="K6" s="4" t="s">
        <v>49</v>
      </c>
      <c r="L6" s="4" t="s">
        <v>162</v>
      </c>
    </row>
    <row r="7" spans="1:14">
      <c r="A7" s="1" t="s">
        <v>121</v>
      </c>
    </row>
    <row r="9" spans="1:14">
      <c r="A9" t="s">
        <v>50</v>
      </c>
    </row>
    <row r="10" spans="1:14">
      <c r="A10" t="s">
        <v>51</v>
      </c>
    </row>
    <row r="11" spans="1:14">
      <c r="A11" t="s">
        <v>53</v>
      </c>
    </row>
    <row r="12" spans="1:14">
      <c r="A12" t="s">
        <v>122</v>
      </c>
    </row>
    <row r="13" spans="1:14">
      <c r="A13" t="s">
        <v>52</v>
      </c>
    </row>
    <row r="14" spans="1:14">
      <c r="A14" t="s">
        <v>75</v>
      </c>
    </row>
    <row r="15" spans="1:14">
      <c r="A15" t="s">
        <v>123</v>
      </c>
    </row>
    <row r="16" spans="1:14">
      <c r="A16" t="s">
        <v>58</v>
      </c>
    </row>
    <row r="17" spans="1:3">
      <c r="A17" t="s">
        <v>124</v>
      </c>
    </row>
    <row r="19" spans="1:3">
      <c r="A19" s="1" t="s">
        <v>125</v>
      </c>
    </row>
    <row r="21" spans="1:3">
      <c r="A21" t="s">
        <v>126</v>
      </c>
    </row>
    <row r="22" spans="1:3">
      <c r="A22" t="s">
        <v>127</v>
      </c>
    </row>
    <row r="23" spans="1:3">
      <c r="A23" t="s">
        <v>128</v>
      </c>
    </row>
    <row r="24" spans="1:3">
      <c r="A24" t="s">
        <v>129</v>
      </c>
    </row>
    <row r="25" spans="1:3">
      <c r="A25" t="s">
        <v>93</v>
      </c>
      <c r="C25" s="17">
        <v>10000</v>
      </c>
    </row>
    <row r="26" spans="1:3">
      <c r="A26" t="s">
        <v>130</v>
      </c>
    </row>
    <row r="27" spans="1:3">
      <c r="A27" t="s">
        <v>102</v>
      </c>
    </row>
    <row r="28" spans="1:3">
      <c r="A28" t="s">
        <v>131</v>
      </c>
    </row>
    <row r="29" spans="1:3">
      <c r="A29" t="s">
        <v>77</v>
      </c>
    </row>
    <row r="31" spans="1:3">
      <c r="A31" s="1" t="s">
        <v>132</v>
      </c>
    </row>
    <row r="33" spans="1:1">
      <c r="A33" t="s">
        <v>133</v>
      </c>
    </row>
    <row r="34" spans="1:1">
      <c r="A34" t="s">
        <v>134</v>
      </c>
    </row>
    <row r="35" spans="1:1">
      <c r="A35" t="s">
        <v>135</v>
      </c>
    </row>
    <row r="36" spans="1:1">
      <c r="A36" t="s">
        <v>136</v>
      </c>
    </row>
    <row r="37" spans="1:1">
      <c r="A37" t="s">
        <v>137</v>
      </c>
    </row>
    <row r="38" spans="1:1">
      <c r="A38" t="s">
        <v>138</v>
      </c>
    </row>
    <row r="39" spans="1:1">
      <c r="A39" t="s">
        <v>139</v>
      </c>
    </row>
    <row r="40" spans="1:1">
      <c r="A40" t="s">
        <v>140</v>
      </c>
    </row>
    <row r="42" spans="1:1">
      <c r="A42" s="1" t="s">
        <v>141</v>
      </c>
    </row>
    <row r="44" spans="1:1">
      <c r="A44" t="s">
        <v>142</v>
      </c>
    </row>
    <row r="45" spans="1:1">
      <c r="A45" t="s">
        <v>143</v>
      </c>
    </row>
    <row r="46" spans="1:1">
      <c r="A46" t="s">
        <v>144</v>
      </c>
    </row>
    <row r="47" spans="1:1">
      <c r="A47" t="s">
        <v>145</v>
      </c>
    </row>
    <row r="48" spans="1:1">
      <c r="A48" t="s">
        <v>146</v>
      </c>
    </row>
    <row r="49" spans="1:13">
      <c r="A49" t="s">
        <v>147</v>
      </c>
    </row>
    <row r="50" spans="1:13">
      <c r="A50" t="s">
        <v>148</v>
      </c>
    </row>
    <row r="51" spans="1:13">
      <c r="A51" t="s">
        <v>149</v>
      </c>
    </row>
    <row r="52" spans="1:13">
      <c r="A52" t="s">
        <v>150</v>
      </c>
    </row>
    <row r="53" spans="1:13">
      <c r="A53" t="s">
        <v>151</v>
      </c>
    </row>
    <row r="55" spans="1:13">
      <c r="A55" s="1" t="s">
        <v>152</v>
      </c>
    </row>
    <row r="57" spans="1:13">
      <c r="A57" t="s">
        <v>153</v>
      </c>
    </row>
    <row r="58" spans="1:13">
      <c r="A58" t="s">
        <v>154</v>
      </c>
      <c r="C58" s="17">
        <v>10000</v>
      </c>
    </row>
    <row r="59" spans="1:13">
      <c r="A59" t="s">
        <v>155</v>
      </c>
    </row>
    <row r="60" spans="1:13" ht="15.75" thickBot="1">
      <c r="A60" s="9"/>
      <c r="B60" s="9"/>
      <c r="C60" s="18"/>
      <c r="D60" s="19"/>
      <c r="E60" s="19"/>
      <c r="F60" s="19"/>
      <c r="G60" s="19"/>
      <c r="H60" s="19"/>
      <c r="I60" s="19"/>
      <c r="J60" s="19"/>
      <c r="K60" s="19"/>
      <c r="L60" s="19"/>
      <c r="M60" s="19"/>
    </row>
    <row r="61" spans="1:13" ht="15.75" thickTop="1"/>
    <row r="62" spans="1:13">
      <c r="C62" s="16">
        <f>SUM(C7:C60)</f>
        <v>20000</v>
      </c>
      <c r="D62" s="16">
        <f t="shared" ref="D62:M62" si="0">SUM(D7:D60)</f>
        <v>0</v>
      </c>
      <c r="E62" s="16">
        <f t="shared" si="0"/>
        <v>0</v>
      </c>
      <c r="F62" s="16">
        <f t="shared" si="0"/>
        <v>0</v>
      </c>
      <c r="G62" s="16">
        <f t="shared" si="0"/>
        <v>0</v>
      </c>
      <c r="H62" s="16">
        <f t="shared" si="0"/>
        <v>0</v>
      </c>
      <c r="I62" s="16">
        <f t="shared" si="0"/>
        <v>0</v>
      </c>
      <c r="J62" s="16">
        <f t="shared" si="0"/>
        <v>0</v>
      </c>
      <c r="K62" s="16">
        <f t="shared" si="0"/>
        <v>0</v>
      </c>
      <c r="L62" s="16">
        <f t="shared" si="0"/>
        <v>0</v>
      </c>
      <c r="M62" s="16">
        <f t="shared" si="0"/>
        <v>0</v>
      </c>
    </row>
  </sheetData>
  <hyperlinks>
    <hyperlink ref="A1" location="SOMMAIRE!A1" display="SOMMAIRE"/>
  </hyperlinks>
  <pageMargins left="0.7" right="0.7" top="0.75" bottom="0.75" header="0.3" footer="0.3"/>
  <pageSetup paperSize="9" orientation="portrait" horizontalDpi="4294967293" verticalDpi="0" r:id="rId1"/>
  <drawing r:id="rId2"/>
</worksheet>
</file>

<file path=xl/worksheets/sheet29.xml><?xml version="1.0" encoding="utf-8"?>
<worksheet xmlns="http://schemas.openxmlformats.org/spreadsheetml/2006/main" xmlns:r="http://schemas.openxmlformats.org/officeDocument/2006/relationships">
  <sheetPr codeName="Feuil28"/>
  <dimension ref="A1:N62"/>
  <sheetViews>
    <sheetView workbookViewId="0"/>
  </sheetViews>
  <sheetFormatPr baseColWidth="10" defaultRowHeight="15"/>
  <sheetData>
    <row r="1" spans="1:14">
      <c r="A1" s="139" t="s">
        <v>378</v>
      </c>
      <c r="C1" s="1"/>
      <c r="E1" s="11"/>
      <c r="F1" s="11"/>
      <c r="G1" s="11"/>
      <c r="H1" s="11"/>
      <c r="I1" s="11"/>
      <c r="J1" s="11"/>
      <c r="K1" s="11"/>
      <c r="L1" s="11"/>
      <c r="M1" s="11"/>
      <c r="N1" s="11"/>
    </row>
    <row r="3" spans="1:14">
      <c r="B3" s="1" t="s">
        <v>185</v>
      </c>
    </row>
    <row r="5" spans="1:14">
      <c r="C5" t="s">
        <v>41</v>
      </c>
      <c r="D5" t="s">
        <v>42</v>
      </c>
      <c r="E5" t="s">
        <v>43</v>
      </c>
      <c r="F5" t="s">
        <v>44</v>
      </c>
      <c r="G5" t="s">
        <v>45</v>
      </c>
      <c r="H5" t="s">
        <v>46</v>
      </c>
      <c r="I5" t="s">
        <v>47</v>
      </c>
      <c r="J5" t="s">
        <v>82</v>
      </c>
      <c r="K5" t="s">
        <v>81</v>
      </c>
      <c r="L5" t="s">
        <v>80</v>
      </c>
      <c r="M5" t="s">
        <v>62</v>
      </c>
    </row>
    <row r="6" spans="1:14">
      <c r="J6" t="s">
        <v>48</v>
      </c>
      <c r="K6" t="s">
        <v>49</v>
      </c>
      <c r="L6" t="s">
        <v>162</v>
      </c>
    </row>
    <row r="7" spans="1:14">
      <c r="A7" s="1" t="s">
        <v>121</v>
      </c>
    </row>
    <row r="9" spans="1:14">
      <c r="A9" t="s">
        <v>50</v>
      </c>
      <c r="C9" s="12"/>
      <c r="D9" s="12"/>
      <c r="E9" s="12"/>
      <c r="F9" s="12"/>
      <c r="G9" s="12"/>
      <c r="H9" s="12"/>
      <c r="I9" s="12"/>
      <c r="J9" s="12"/>
      <c r="K9" s="12"/>
      <c r="L9" s="12"/>
      <c r="M9" s="12"/>
    </row>
    <row r="10" spans="1:14">
      <c r="A10" t="s">
        <v>51</v>
      </c>
      <c r="C10" s="12"/>
      <c r="J10" s="12"/>
      <c r="K10" s="12"/>
    </row>
    <row r="11" spans="1:14">
      <c r="A11" t="s">
        <v>53</v>
      </c>
      <c r="C11" s="12"/>
      <c r="L11" s="12"/>
    </row>
    <row r="12" spans="1:14">
      <c r="A12" t="s">
        <v>122</v>
      </c>
      <c r="C12" s="12"/>
      <c r="J12" s="12"/>
      <c r="K12" s="12"/>
    </row>
    <row r="13" spans="1:14">
      <c r="A13" t="s">
        <v>52</v>
      </c>
      <c r="C13" s="12"/>
      <c r="J13" s="12"/>
      <c r="K13" s="12"/>
    </row>
    <row r="14" spans="1:14">
      <c r="A14" t="s">
        <v>75</v>
      </c>
      <c r="C14" s="12"/>
      <c r="J14" s="12"/>
      <c r="K14" s="12"/>
    </row>
    <row r="15" spans="1:14">
      <c r="A15" t="s">
        <v>123</v>
      </c>
      <c r="C15" s="12"/>
      <c r="J15" s="12"/>
      <c r="K15" s="12"/>
      <c r="L15" s="12"/>
    </row>
    <row r="16" spans="1:14">
      <c r="A16" t="s">
        <v>58</v>
      </c>
      <c r="L16" s="12"/>
    </row>
    <row r="17" spans="1:13">
      <c r="A17" t="s">
        <v>124</v>
      </c>
      <c r="L17" s="12"/>
    </row>
    <row r="19" spans="1:13">
      <c r="A19" s="1" t="s">
        <v>125</v>
      </c>
    </row>
    <row r="21" spans="1:13">
      <c r="A21" t="s">
        <v>126</v>
      </c>
      <c r="C21" s="12"/>
      <c r="D21" s="12"/>
      <c r="E21" s="12"/>
      <c r="F21" s="12"/>
      <c r="G21" s="12"/>
      <c r="H21" s="12"/>
      <c r="I21" s="12"/>
      <c r="J21" s="12"/>
      <c r="K21" s="12"/>
      <c r="L21" s="12"/>
      <c r="M21" s="12"/>
    </row>
    <row r="22" spans="1:13">
      <c r="A22" t="s">
        <v>127</v>
      </c>
      <c r="C22" s="12"/>
      <c r="L22" s="12"/>
    </row>
    <row r="23" spans="1:13">
      <c r="A23" t="s">
        <v>128</v>
      </c>
      <c r="C23" s="12"/>
      <c r="L23" s="12"/>
    </row>
    <row r="24" spans="1:13">
      <c r="A24" t="s">
        <v>129</v>
      </c>
      <c r="C24" s="12"/>
      <c r="L24" s="12"/>
    </row>
    <row r="25" spans="1:13">
      <c r="A25" t="s">
        <v>93</v>
      </c>
      <c r="C25" s="12"/>
      <c r="J25" s="13"/>
    </row>
    <row r="26" spans="1:13">
      <c r="A26" t="s">
        <v>130</v>
      </c>
      <c r="C26" s="12"/>
      <c r="L26" s="12"/>
    </row>
    <row r="27" spans="1:13">
      <c r="A27" t="s">
        <v>102</v>
      </c>
      <c r="C27" s="12"/>
      <c r="L27" s="12"/>
    </row>
    <row r="28" spans="1:13">
      <c r="A28" t="s">
        <v>131</v>
      </c>
      <c r="C28" s="12"/>
      <c r="J28" s="12"/>
      <c r="K28" s="12"/>
      <c r="L28" s="12"/>
    </row>
    <row r="29" spans="1:13">
      <c r="A29" t="s">
        <v>77</v>
      </c>
      <c r="C29" s="12"/>
      <c r="J29" s="12"/>
      <c r="K29" s="12"/>
      <c r="L29" s="12"/>
    </row>
    <row r="31" spans="1:13">
      <c r="A31" s="1" t="s">
        <v>132</v>
      </c>
    </row>
    <row r="33" spans="1:13">
      <c r="A33" t="s">
        <v>133</v>
      </c>
      <c r="C33" s="12"/>
      <c r="D33" s="12"/>
      <c r="E33" s="12"/>
      <c r="F33" s="12"/>
      <c r="G33" s="12"/>
      <c r="H33" s="12"/>
      <c r="I33" s="12"/>
      <c r="J33" s="12"/>
      <c r="K33" s="12"/>
      <c r="L33" s="12"/>
      <c r="M33" s="12"/>
    </row>
    <row r="34" spans="1:13">
      <c r="A34" t="s">
        <v>134</v>
      </c>
      <c r="C34" s="12"/>
      <c r="D34" s="12"/>
    </row>
    <row r="35" spans="1:13">
      <c r="A35" t="s">
        <v>135</v>
      </c>
      <c r="C35" s="12"/>
      <c r="D35" s="12"/>
    </row>
    <row r="36" spans="1:13">
      <c r="A36" t="s">
        <v>136</v>
      </c>
      <c r="F36" s="12"/>
    </row>
    <row r="37" spans="1:13">
      <c r="A37" t="s">
        <v>137</v>
      </c>
      <c r="F37" s="12"/>
    </row>
    <row r="38" spans="1:13">
      <c r="A38" t="s">
        <v>138</v>
      </c>
    </row>
    <row r="39" spans="1:13">
      <c r="A39" t="s">
        <v>139</v>
      </c>
    </row>
    <row r="40" spans="1:13">
      <c r="A40" t="s">
        <v>140</v>
      </c>
    </row>
    <row r="42" spans="1:13">
      <c r="A42" s="1" t="s">
        <v>141</v>
      </c>
    </row>
    <row r="44" spans="1:13">
      <c r="A44" t="s">
        <v>142</v>
      </c>
      <c r="C44" s="12"/>
      <c r="D44" s="12"/>
      <c r="E44" s="12"/>
      <c r="F44" s="12"/>
      <c r="G44" s="12"/>
      <c r="H44" s="12"/>
      <c r="I44" s="12"/>
      <c r="J44" s="12"/>
      <c r="K44" s="12"/>
      <c r="L44" s="12"/>
      <c r="M44" s="12"/>
    </row>
    <row r="45" spans="1:13">
      <c r="A45" t="s">
        <v>143</v>
      </c>
      <c r="C45" s="12"/>
      <c r="D45" s="12"/>
      <c r="E45" s="12"/>
      <c r="F45" s="12"/>
      <c r="G45" s="12"/>
      <c r="H45" s="12"/>
      <c r="I45" s="12"/>
      <c r="J45" s="12"/>
      <c r="K45" s="12"/>
      <c r="L45" s="12"/>
      <c r="M45" s="12"/>
    </row>
    <row r="46" spans="1:13">
      <c r="A46" t="s">
        <v>144</v>
      </c>
      <c r="E46" s="12"/>
      <c r="J46" s="12"/>
    </row>
    <row r="47" spans="1:13">
      <c r="A47" t="s">
        <v>145</v>
      </c>
      <c r="E47" s="12"/>
      <c r="J47" s="12"/>
    </row>
    <row r="48" spans="1:13">
      <c r="A48" t="s">
        <v>146</v>
      </c>
      <c r="C48" s="12"/>
      <c r="D48" s="13"/>
      <c r="E48" s="13"/>
      <c r="F48" s="13"/>
      <c r="G48" s="13"/>
      <c r="H48" s="13"/>
      <c r="I48" s="13"/>
      <c r="J48" s="13"/>
      <c r="K48" s="13"/>
      <c r="L48" s="12"/>
      <c r="M48" s="13"/>
    </row>
    <row r="49" spans="1:13">
      <c r="A49" t="s">
        <v>147</v>
      </c>
      <c r="C49" s="12"/>
      <c r="D49" s="13"/>
      <c r="E49" s="13"/>
      <c r="F49" s="13"/>
      <c r="G49" s="13"/>
      <c r="H49" s="13"/>
      <c r="I49" s="13"/>
      <c r="J49" s="13"/>
      <c r="K49" s="13"/>
      <c r="L49" s="12"/>
      <c r="M49" s="13"/>
    </row>
    <row r="50" spans="1:13">
      <c r="A50" t="s">
        <v>148</v>
      </c>
      <c r="C50" s="12"/>
      <c r="L50" s="12"/>
    </row>
    <row r="51" spans="1:13">
      <c r="A51" t="s">
        <v>149</v>
      </c>
      <c r="C51" s="12"/>
      <c r="L51" s="12"/>
    </row>
    <row r="52" spans="1:13">
      <c r="A52" t="s">
        <v>150</v>
      </c>
    </row>
    <row r="53" spans="1:13">
      <c r="A53" t="s">
        <v>151</v>
      </c>
    </row>
    <row r="55" spans="1:13">
      <c r="A55" s="1" t="s">
        <v>152</v>
      </c>
    </row>
    <row r="57" spans="1:13">
      <c r="A57" t="s">
        <v>153</v>
      </c>
      <c r="C57" s="12"/>
      <c r="J57" s="12"/>
      <c r="L57" s="12"/>
    </row>
    <row r="58" spans="1:13">
      <c r="A58" t="s">
        <v>154</v>
      </c>
      <c r="C58" s="12"/>
      <c r="J58" s="12"/>
      <c r="L58" s="12"/>
    </row>
    <row r="59" spans="1:13">
      <c r="A59" t="s">
        <v>155</v>
      </c>
      <c r="C59" s="12"/>
      <c r="J59" s="12"/>
      <c r="L59" s="12"/>
    </row>
    <row r="60" spans="1:13" ht="15.75" thickBot="1">
      <c r="A60" s="9"/>
      <c r="B60" s="9"/>
      <c r="C60" s="9"/>
      <c r="D60" s="9"/>
      <c r="E60" s="9"/>
      <c r="F60" s="9"/>
      <c r="G60" s="9"/>
      <c r="H60" s="9"/>
      <c r="I60" s="9"/>
      <c r="J60" s="9"/>
      <c r="K60" s="9"/>
      <c r="L60" s="9"/>
      <c r="M60" s="9"/>
    </row>
    <row r="61" spans="1:13" ht="15.75" thickTop="1"/>
    <row r="62" spans="1:13">
      <c r="C62">
        <f t="shared" ref="C62:M62" si="0">IF(SUM(C7:C60)&gt;$F$1,"hors capacité",SUM(C7:C60))</f>
        <v>0</v>
      </c>
      <c r="D62">
        <f t="shared" si="0"/>
        <v>0</v>
      </c>
      <c r="E62">
        <f t="shared" si="0"/>
        <v>0</v>
      </c>
      <c r="F62">
        <f t="shared" si="0"/>
        <v>0</v>
      </c>
      <c r="G62">
        <f t="shared" si="0"/>
        <v>0</v>
      </c>
      <c r="H62">
        <f t="shared" si="0"/>
        <v>0</v>
      </c>
      <c r="I62">
        <f t="shared" si="0"/>
        <v>0</v>
      </c>
      <c r="J62">
        <f t="shared" si="0"/>
        <v>0</v>
      </c>
      <c r="K62">
        <f t="shared" si="0"/>
        <v>0</v>
      </c>
      <c r="L62">
        <f t="shared" si="0"/>
        <v>0</v>
      </c>
      <c r="M62">
        <f t="shared" si="0"/>
        <v>0</v>
      </c>
    </row>
  </sheetData>
  <hyperlinks>
    <hyperlink ref="A1" location="SOMMAIRE!A1" display="SOMMAIRE"/>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codeName="Feuil3"/>
  <dimension ref="A1:M120"/>
  <sheetViews>
    <sheetView workbookViewId="0">
      <selection activeCell="F6" sqref="F6"/>
    </sheetView>
  </sheetViews>
  <sheetFormatPr baseColWidth="10" defaultRowHeight="15"/>
  <cols>
    <col min="1" max="1" width="5.7109375" customWidth="1"/>
    <col min="2" max="2" width="25" bestFit="1" customWidth="1"/>
    <col min="6" max="6" width="13.140625" bestFit="1" customWidth="1"/>
  </cols>
  <sheetData>
    <row r="1" spans="1:13" ht="15.75" thickBot="1">
      <c r="A1" s="139" t="s">
        <v>378</v>
      </c>
    </row>
    <row r="2" spans="1:13" ht="62.25" thickBot="1">
      <c r="C2" s="175" t="s">
        <v>252</v>
      </c>
      <c r="D2" s="176"/>
      <c r="E2" s="176"/>
      <c r="F2" s="176"/>
      <c r="G2" s="176"/>
      <c r="H2" s="176"/>
      <c r="I2" s="176"/>
      <c r="J2" s="176"/>
      <c r="K2" s="177"/>
    </row>
    <row r="3" spans="1:13" ht="15.75" thickBot="1"/>
    <row r="4" spans="1:13" ht="15.75" thickBot="1">
      <c r="C4" s="1" t="s">
        <v>409</v>
      </c>
      <c r="D4" s="142">
        <v>1</v>
      </c>
      <c r="E4" s="5"/>
      <c r="F4" s="1" t="s">
        <v>399</v>
      </c>
      <c r="G4" s="142" t="s">
        <v>427</v>
      </c>
      <c r="H4" s="5"/>
      <c r="I4" s="1" t="s">
        <v>411</v>
      </c>
      <c r="J4" s="143" t="s">
        <v>413</v>
      </c>
      <c r="L4" s="1" t="s">
        <v>431</v>
      </c>
      <c r="M4" s="143"/>
    </row>
    <row r="5" spans="1:13">
      <c r="J5" s="144"/>
      <c r="M5" s="144"/>
    </row>
    <row r="6" spans="1:13" ht="15.75" thickBot="1">
      <c r="C6" s="1" t="s">
        <v>401</v>
      </c>
      <c r="J6" s="144"/>
      <c r="M6" s="145"/>
    </row>
    <row r="7" spans="1:13" ht="15.75" thickBot="1">
      <c r="C7" s="1"/>
      <c r="J7" s="144"/>
    </row>
    <row r="8" spans="1:13">
      <c r="C8" t="s">
        <v>51</v>
      </c>
      <c r="D8" s="143"/>
      <c r="J8" s="144"/>
    </row>
    <row r="9" spans="1:13" ht="15.75" thickBot="1">
      <c r="C9" t="s">
        <v>105</v>
      </c>
      <c r="D9" s="144">
        <v>2</v>
      </c>
      <c r="J9" s="145"/>
    </row>
    <row r="10" spans="1:13">
      <c r="C10" t="s">
        <v>59</v>
      </c>
      <c r="D10" s="144"/>
    </row>
    <row r="11" spans="1:13">
      <c r="C11" t="s">
        <v>101</v>
      </c>
      <c r="D11" s="144">
        <v>2</v>
      </c>
    </row>
    <row r="12" spans="1:13">
      <c r="C12" t="s">
        <v>428</v>
      </c>
      <c r="D12" s="144">
        <v>4</v>
      </c>
    </row>
    <row r="13" spans="1:13">
      <c r="C13" t="s">
        <v>104</v>
      </c>
      <c r="D13" s="144">
        <v>3</v>
      </c>
    </row>
    <row r="14" spans="1:13">
      <c r="C14" t="s">
        <v>429</v>
      </c>
      <c r="D14" s="144">
        <v>5</v>
      </c>
    </row>
    <row r="15" spans="1:13">
      <c r="C15" t="s">
        <v>102</v>
      </c>
      <c r="D15" s="144">
        <v>2</v>
      </c>
    </row>
    <row r="16" spans="1:13">
      <c r="C16" t="s">
        <v>106</v>
      </c>
      <c r="D16" s="144">
        <v>5</v>
      </c>
    </row>
    <row r="17" spans="3:8" ht="15.75" thickBot="1">
      <c r="C17" t="s">
        <v>430</v>
      </c>
      <c r="D17" s="145">
        <v>4</v>
      </c>
    </row>
    <row r="18" spans="3:8">
      <c r="C18" s="1"/>
    </row>
    <row r="19" spans="3:8">
      <c r="C19" s="5"/>
    </row>
    <row r="20" spans="3:8">
      <c r="C20" s="1" t="s">
        <v>402</v>
      </c>
      <c r="E20" s="4"/>
    </row>
    <row r="21" spans="3:8">
      <c r="C21" s="1"/>
    </row>
    <row r="22" spans="3:8" ht="15.75" thickBot="1">
      <c r="C22" s="1"/>
      <c r="E22" t="s">
        <v>433</v>
      </c>
      <c r="F22" t="s">
        <v>434</v>
      </c>
      <c r="H22" t="s">
        <v>438</v>
      </c>
    </row>
    <row r="23" spans="3:8">
      <c r="C23" s="1"/>
      <c r="D23" t="s">
        <v>4</v>
      </c>
      <c r="E23" s="150"/>
      <c r="F23" s="147"/>
      <c r="H23" s="146" t="str">
        <f>IF(F23="","",E23)</f>
        <v/>
      </c>
    </row>
    <row r="24" spans="3:8">
      <c r="C24" s="1"/>
      <c r="D24" t="s">
        <v>3</v>
      </c>
      <c r="E24" s="151"/>
      <c r="F24" s="148"/>
      <c r="H24" s="64" t="str">
        <f t="shared" ref="H24:H26" si="0">IF(F24="","",E24)</f>
        <v/>
      </c>
    </row>
    <row r="25" spans="3:8">
      <c r="C25" s="1"/>
      <c r="D25" t="s">
        <v>1</v>
      </c>
      <c r="E25" s="151"/>
      <c r="F25" s="148"/>
      <c r="H25" s="64" t="str">
        <f t="shared" si="0"/>
        <v/>
      </c>
    </row>
    <row r="26" spans="3:8" ht="15.75" thickBot="1">
      <c r="C26" s="1"/>
      <c r="D26" t="s">
        <v>2</v>
      </c>
      <c r="E26" s="152"/>
      <c r="F26" s="149"/>
      <c r="H26" s="65" t="str">
        <f t="shared" si="0"/>
        <v/>
      </c>
    </row>
    <row r="27" spans="3:8">
      <c r="C27" s="1"/>
      <c r="E27" s="166"/>
      <c r="F27" s="166"/>
    </row>
    <row r="28" spans="3:8">
      <c r="C28" s="1"/>
      <c r="E28" s="166"/>
      <c r="F28" s="166"/>
    </row>
    <row r="29" spans="3:8">
      <c r="C29" s="1"/>
      <c r="E29" s="4"/>
      <c r="F29" s="4"/>
    </row>
    <row r="30" spans="3:8">
      <c r="C30" s="1" t="s">
        <v>439</v>
      </c>
      <c r="D30" s="8"/>
      <c r="E30" s="4"/>
      <c r="F30" s="4"/>
    </row>
    <row r="31" spans="3:8">
      <c r="C31" s="1"/>
      <c r="D31" s="8"/>
      <c r="E31" s="4"/>
      <c r="F31" s="4"/>
    </row>
    <row r="32" spans="3:8">
      <c r="C32" s="1" t="s">
        <v>440</v>
      </c>
      <c r="D32" s="8"/>
    </row>
    <row r="33" spans="2:8" ht="15.75" thickBot="1">
      <c r="C33" s="1"/>
      <c r="D33" s="8"/>
    </row>
    <row r="34" spans="2:8" ht="15.75" thickBot="1">
      <c r="C34" s="1" t="s">
        <v>405</v>
      </c>
      <c r="D34" s="8"/>
      <c r="F34" s="1" t="s">
        <v>441</v>
      </c>
      <c r="H34" s="165">
        <v>-385</v>
      </c>
    </row>
    <row r="35" spans="2:8" ht="15.75" thickBot="1">
      <c r="C35" s="5"/>
      <c r="D35" s="8"/>
    </row>
    <row r="36" spans="2:8" ht="15.75" thickBot="1">
      <c r="C36" s="1" t="s">
        <v>435</v>
      </c>
      <c r="D36" s="8"/>
      <c r="F36" s="1" t="s">
        <v>442</v>
      </c>
      <c r="H36" s="165">
        <v>51</v>
      </c>
    </row>
    <row r="37" spans="2:8">
      <c r="C37" s="1"/>
      <c r="D37" s="8"/>
    </row>
    <row r="38" spans="2:8">
      <c r="C38" s="1" t="s">
        <v>436</v>
      </c>
      <c r="D38" s="8"/>
    </row>
    <row r="39" spans="2:8">
      <c r="C39" s="1"/>
      <c r="D39" s="8"/>
    </row>
    <row r="40" spans="2:8">
      <c r="C40" s="1" t="s">
        <v>437</v>
      </c>
      <c r="D40" s="8"/>
    </row>
    <row r="41" spans="2:8">
      <c r="C41" s="1"/>
      <c r="D41" s="8"/>
    </row>
    <row r="42" spans="2:8">
      <c r="C42" s="1" t="s">
        <v>438</v>
      </c>
      <c r="D42" s="8"/>
    </row>
    <row r="43" spans="2:8">
      <c r="B43" s="5"/>
      <c r="C43" s="5"/>
    </row>
    <row r="44" spans="2:8">
      <c r="C44" s="1" t="s">
        <v>403</v>
      </c>
      <c r="E44" s="1" t="s">
        <v>404</v>
      </c>
      <c r="G44" s="1" t="s">
        <v>448</v>
      </c>
    </row>
    <row r="45" spans="2:8">
      <c r="C45" s="1"/>
      <c r="E45" s="1"/>
      <c r="G45" s="1"/>
    </row>
    <row r="46" spans="2:8">
      <c r="B46" s="1" t="s">
        <v>121</v>
      </c>
      <c r="C46" s="1"/>
      <c r="E46" s="1"/>
      <c r="G46" s="1"/>
    </row>
    <row r="47" spans="2:8" ht="15.75" thickBot="1"/>
    <row r="48" spans="2:8">
      <c r="B48" t="s">
        <v>50</v>
      </c>
      <c r="C48" s="143"/>
      <c r="E48" s="143"/>
      <c r="G48" s="146"/>
    </row>
    <row r="49" spans="2:7">
      <c r="B49" t="s">
        <v>51</v>
      </c>
      <c r="C49" s="144"/>
      <c r="E49" s="144"/>
      <c r="G49" s="64"/>
    </row>
    <row r="50" spans="2:7">
      <c r="B50" t="s">
        <v>53</v>
      </c>
      <c r="C50" s="144"/>
      <c r="E50" s="144"/>
      <c r="G50" s="64"/>
    </row>
    <row r="51" spans="2:7">
      <c r="B51" t="s">
        <v>122</v>
      </c>
      <c r="C51" s="144"/>
      <c r="E51" s="144"/>
      <c r="G51" s="64"/>
    </row>
    <row r="52" spans="2:7">
      <c r="B52" t="s">
        <v>52</v>
      </c>
      <c r="C52" s="144"/>
      <c r="E52" s="144"/>
      <c r="G52" s="64"/>
    </row>
    <row r="53" spans="2:7">
      <c r="B53" t="s">
        <v>75</v>
      </c>
      <c r="C53" s="144"/>
      <c r="E53" s="144"/>
      <c r="G53" s="64"/>
    </row>
    <row r="54" spans="2:7">
      <c r="B54" t="s">
        <v>123</v>
      </c>
      <c r="C54" s="144"/>
      <c r="E54" s="144"/>
      <c r="G54" s="64"/>
    </row>
    <row r="55" spans="2:7">
      <c r="B55" t="s">
        <v>58</v>
      </c>
      <c r="C55" s="144"/>
      <c r="E55" s="144"/>
      <c r="G55" s="64"/>
    </row>
    <row r="56" spans="2:7" ht="15.75" thickBot="1">
      <c r="B56" t="s">
        <v>124</v>
      </c>
      <c r="C56" s="145"/>
      <c r="E56" s="145"/>
      <c r="G56" s="65"/>
    </row>
    <row r="58" spans="2:7">
      <c r="B58" s="1" t="s">
        <v>125</v>
      </c>
    </row>
    <row r="59" spans="2:7" ht="15.75" thickBot="1"/>
    <row r="60" spans="2:7">
      <c r="B60" t="s">
        <v>126</v>
      </c>
      <c r="C60" s="143"/>
      <c r="E60" s="143"/>
      <c r="G60" s="146"/>
    </row>
    <row r="61" spans="2:7">
      <c r="B61" t="s">
        <v>127</v>
      </c>
      <c r="C61" s="144"/>
      <c r="E61" s="144"/>
      <c r="G61" s="64"/>
    </row>
    <row r="62" spans="2:7">
      <c r="B62" t="s">
        <v>128</v>
      </c>
      <c r="C62" s="144"/>
      <c r="E62" s="144"/>
      <c r="G62" s="64"/>
    </row>
    <row r="63" spans="2:7">
      <c r="B63" t="s">
        <v>129</v>
      </c>
      <c r="C63" s="144"/>
      <c r="E63" s="144"/>
      <c r="G63" s="64"/>
    </row>
    <row r="64" spans="2:7">
      <c r="B64" t="s">
        <v>93</v>
      </c>
      <c r="C64" s="144"/>
      <c r="E64" s="144"/>
      <c r="G64" s="64"/>
    </row>
    <row r="65" spans="2:7">
      <c r="B65" t="s">
        <v>130</v>
      </c>
      <c r="C65" s="144"/>
      <c r="E65" s="144"/>
      <c r="G65" s="64"/>
    </row>
    <row r="66" spans="2:7">
      <c r="B66" t="s">
        <v>102</v>
      </c>
      <c r="C66" s="144"/>
      <c r="E66" s="144"/>
      <c r="G66" s="64"/>
    </row>
    <row r="67" spans="2:7">
      <c r="B67" t="s">
        <v>131</v>
      </c>
      <c r="C67" s="144"/>
      <c r="E67" s="144"/>
      <c r="G67" s="64"/>
    </row>
    <row r="68" spans="2:7" ht="15.75" thickBot="1">
      <c r="B68" t="s">
        <v>77</v>
      </c>
      <c r="C68" s="145"/>
      <c r="E68" s="145"/>
      <c r="G68" s="65"/>
    </row>
    <row r="70" spans="2:7">
      <c r="B70" s="1" t="s">
        <v>132</v>
      </c>
    </row>
    <row r="71" spans="2:7" ht="15.75" thickBot="1"/>
    <row r="72" spans="2:7">
      <c r="B72" t="s">
        <v>133</v>
      </c>
      <c r="C72" s="143"/>
      <c r="E72" s="143"/>
      <c r="G72" s="146"/>
    </row>
    <row r="73" spans="2:7">
      <c r="B73" t="s">
        <v>134</v>
      </c>
      <c r="C73" s="144"/>
      <c r="E73" s="144"/>
      <c r="G73" s="64"/>
    </row>
    <row r="74" spans="2:7">
      <c r="B74" t="s">
        <v>135</v>
      </c>
      <c r="C74" s="144"/>
      <c r="E74" s="144"/>
      <c r="G74" s="64"/>
    </row>
    <row r="75" spans="2:7">
      <c r="B75" t="s">
        <v>136</v>
      </c>
      <c r="C75" s="144"/>
      <c r="E75" s="144"/>
      <c r="G75" s="64"/>
    </row>
    <row r="76" spans="2:7">
      <c r="B76" t="s">
        <v>137</v>
      </c>
      <c r="C76" s="144"/>
      <c r="E76" s="144"/>
      <c r="G76" s="64"/>
    </row>
    <row r="77" spans="2:7">
      <c r="B77" t="s">
        <v>138</v>
      </c>
      <c r="C77" s="144"/>
      <c r="E77" s="144"/>
      <c r="G77" s="64"/>
    </row>
    <row r="78" spans="2:7">
      <c r="B78" t="s">
        <v>139</v>
      </c>
      <c r="C78" s="144"/>
      <c r="E78" s="144"/>
      <c r="G78" s="64"/>
    </row>
    <row r="79" spans="2:7" ht="15.75" thickBot="1">
      <c r="B79" t="s">
        <v>140</v>
      </c>
      <c r="C79" s="145"/>
      <c r="E79" s="145"/>
      <c r="G79" s="65"/>
    </row>
    <row r="81" spans="2:7">
      <c r="B81" s="1" t="s">
        <v>141</v>
      </c>
    </row>
    <row r="82" spans="2:7" ht="15.75" thickBot="1"/>
    <row r="83" spans="2:7">
      <c r="B83" t="s">
        <v>142</v>
      </c>
      <c r="C83" s="143"/>
      <c r="E83" s="143"/>
      <c r="G83" s="146"/>
    </row>
    <row r="84" spans="2:7">
      <c r="B84" t="s">
        <v>143</v>
      </c>
      <c r="C84" s="144"/>
      <c r="E84" s="144"/>
      <c r="G84" s="64"/>
    </row>
    <row r="85" spans="2:7">
      <c r="B85" t="s">
        <v>144</v>
      </c>
      <c r="C85" s="144"/>
      <c r="E85" s="144"/>
      <c r="G85" s="64"/>
    </row>
    <row r="86" spans="2:7">
      <c r="B86" t="s">
        <v>145</v>
      </c>
      <c r="C86" s="144"/>
      <c r="E86" s="144"/>
      <c r="G86" s="64"/>
    </row>
    <row r="87" spans="2:7">
      <c r="B87" t="s">
        <v>146</v>
      </c>
      <c r="C87" s="144"/>
      <c r="E87" s="144"/>
      <c r="G87" s="64"/>
    </row>
    <row r="88" spans="2:7">
      <c r="B88" t="s">
        <v>147</v>
      </c>
      <c r="C88" s="144"/>
      <c r="E88" s="144"/>
      <c r="G88" s="64"/>
    </row>
    <row r="89" spans="2:7">
      <c r="B89" t="s">
        <v>148</v>
      </c>
      <c r="C89" s="144"/>
      <c r="E89" s="144"/>
      <c r="G89" s="64"/>
    </row>
    <row r="90" spans="2:7">
      <c r="B90" t="s">
        <v>149</v>
      </c>
      <c r="C90" s="144"/>
      <c r="E90" s="144"/>
      <c r="G90" s="64"/>
    </row>
    <row r="91" spans="2:7">
      <c r="B91" t="s">
        <v>150</v>
      </c>
      <c r="C91" s="144"/>
      <c r="E91" s="144"/>
      <c r="G91" s="64"/>
    </row>
    <row r="92" spans="2:7" ht="15.75" thickBot="1">
      <c r="B92" t="s">
        <v>151</v>
      </c>
      <c r="C92" s="145"/>
      <c r="E92" s="145"/>
      <c r="G92" s="65"/>
    </row>
    <row r="94" spans="2:7">
      <c r="B94" s="1" t="s">
        <v>152</v>
      </c>
    </row>
    <row r="95" spans="2:7" ht="15.75" thickBot="1"/>
    <row r="96" spans="2:7">
      <c r="B96" t="s">
        <v>153</v>
      </c>
      <c r="C96" s="143"/>
      <c r="E96" s="143"/>
      <c r="G96" s="146"/>
    </row>
    <row r="97" spans="2:7">
      <c r="B97" t="s">
        <v>154</v>
      </c>
      <c r="C97" s="144"/>
      <c r="E97" s="144"/>
      <c r="G97" s="64"/>
    </row>
    <row r="98" spans="2:7" ht="15.75" thickBot="1">
      <c r="B98" t="s">
        <v>155</v>
      </c>
      <c r="C98" s="145"/>
      <c r="E98" s="145"/>
      <c r="G98" s="65"/>
    </row>
    <row r="102" spans="2:7">
      <c r="C102" s="1" t="s">
        <v>284</v>
      </c>
      <c r="D102" s="1" t="s">
        <v>443</v>
      </c>
      <c r="E102" s="1" t="s">
        <v>438</v>
      </c>
      <c r="F102" s="1" t="s">
        <v>444</v>
      </c>
      <c r="G102" s="1" t="s">
        <v>445</v>
      </c>
    </row>
    <row r="103" spans="2:7">
      <c r="B103" s="1" t="s">
        <v>406</v>
      </c>
    </row>
    <row r="104" spans="2:7" ht="15.75" thickBot="1"/>
    <row r="105" spans="2:7">
      <c r="B105" t="s">
        <v>432</v>
      </c>
      <c r="C105" s="156"/>
      <c r="D105" s="156"/>
      <c r="E105" s="153"/>
      <c r="F105" s="159"/>
      <c r="G105" s="162"/>
    </row>
    <row r="106" spans="2:7">
      <c r="B106" t="s">
        <v>347</v>
      </c>
      <c r="C106" s="157"/>
      <c r="D106" s="157"/>
      <c r="E106" s="154"/>
      <c r="F106" s="160"/>
      <c r="G106" s="163"/>
    </row>
    <row r="107" spans="2:7" ht="15.75" thickBot="1">
      <c r="B107" t="s">
        <v>97</v>
      </c>
      <c r="C107" s="158"/>
      <c r="D107" s="158"/>
      <c r="E107" s="155"/>
      <c r="F107" s="161"/>
      <c r="G107" s="164"/>
    </row>
    <row r="108" spans="2:7">
      <c r="C108" s="8"/>
      <c r="D108" s="8"/>
      <c r="E108" s="8"/>
      <c r="F108" s="140"/>
    </row>
    <row r="109" spans="2:7">
      <c r="B109" s="1" t="s">
        <v>407</v>
      </c>
      <c r="C109" s="8"/>
      <c r="D109" s="8"/>
      <c r="E109" s="8"/>
      <c r="F109" s="140"/>
    </row>
    <row r="110" spans="2:7">
      <c r="C110" s="8"/>
      <c r="D110" s="8"/>
      <c r="E110" s="8"/>
      <c r="F110" s="140"/>
    </row>
    <row r="111" spans="2:7">
      <c r="C111" s="8"/>
      <c r="D111" s="8"/>
      <c r="E111" s="8"/>
      <c r="F111" s="140"/>
    </row>
    <row r="112" spans="2:7">
      <c r="C112" s="8"/>
      <c r="D112" s="8"/>
      <c r="E112" s="8"/>
      <c r="F112" s="140"/>
    </row>
    <row r="113" spans="2:6">
      <c r="C113" s="8"/>
      <c r="D113" s="8"/>
      <c r="E113" s="8"/>
      <c r="F113" s="140"/>
    </row>
    <row r="114" spans="2:6">
      <c r="C114" s="8"/>
      <c r="D114" s="8"/>
      <c r="E114" s="8"/>
      <c r="F114" s="140"/>
    </row>
    <row r="115" spans="2:6">
      <c r="B115" s="1" t="s">
        <v>408</v>
      </c>
      <c r="C115" s="8"/>
      <c r="D115" s="8"/>
      <c r="E115" s="8"/>
      <c r="F115" s="140"/>
    </row>
    <row r="116" spans="2:6">
      <c r="C116" s="8"/>
      <c r="D116" s="8"/>
      <c r="E116" s="8"/>
      <c r="F116" s="140"/>
    </row>
    <row r="117" spans="2:6">
      <c r="C117" s="8"/>
      <c r="D117" s="8"/>
      <c r="E117" s="8"/>
      <c r="F117" s="140"/>
    </row>
    <row r="118" spans="2:6">
      <c r="C118" s="8"/>
      <c r="D118" s="8"/>
      <c r="E118" s="8"/>
      <c r="F118" s="140"/>
    </row>
    <row r="119" spans="2:6">
      <c r="C119" s="8"/>
      <c r="D119" s="8"/>
      <c r="E119" s="8"/>
      <c r="F119" s="140"/>
    </row>
    <row r="120" spans="2:6">
      <c r="C120" s="8"/>
      <c r="D120" s="8"/>
      <c r="E120" s="8"/>
      <c r="F120" s="140"/>
    </row>
  </sheetData>
  <mergeCells count="1">
    <mergeCell ref="C2:K2"/>
  </mergeCells>
  <dataValidations count="4">
    <dataValidation type="list" allowBlank="1" showInputMessage="1" showErrorMessage="1" sqref="D4">
      <formula1>Slot</formula1>
    </dataValidation>
    <dataValidation type="list" allowBlank="1" showInputMessage="1" showErrorMessage="1" sqref="G4">
      <formula1>Taille</formula1>
    </dataValidation>
    <dataValidation type="list" allowBlank="1" showInputMessage="1" showErrorMessage="1" sqref="J4:J9 M4:M6">
      <formula1>Fertilité</formula1>
    </dataValidation>
    <dataValidation type="list" allowBlank="1" showInputMessage="1" showErrorMessage="1" sqref="D8:D17">
      <formula1>Nombre</formula1>
    </dataValidation>
  </dataValidations>
  <hyperlinks>
    <hyperlink ref="A1" location="SOMMAIRE!A1" display="SOMMAIRE"/>
  </hyperlinks>
  <printOptions horizontalCentered="1" verticalCentered="1"/>
  <pageMargins left="0" right="0" top="0" bottom="0" header="0" footer="0"/>
  <pageSetup paperSize="9" scale="50" orientation="landscape" horizontalDpi="4294967293" verticalDpi="0" r:id="rId1"/>
  <rowBreaks count="1" manualBreakCount="1">
    <brk id="43" max="16383" man="1"/>
  </rowBreaks>
</worksheet>
</file>

<file path=xl/worksheets/sheet30.xml><?xml version="1.0" encoding="utf-8"?>
<worksheet xmlns="http://schemas.openxmlformats.org/spreadsheetml/2006/main" xmlns:r="http://schemas.openxmlformats.org/officeDocument/2006/relationships">
  <sheetPr codeName="Feuil29"/>
  <dimension ref="A1:R183"/>
  <sheetViews>
    <sheetView workbookViewId="0"/>
  </sheetViews>
  <sheetFormatPr baseColWidth="10" defaultRowHeight="15"/>
  <cols>
    <col min="1" max="1" width="24.85546875" bestFit="1" customWidth="1"/>
    <col min="2" max="2" width="5.140625" customWidth="1"/>
  </cols>
  <sheetData>
    <row r="1" spans="1:18">
      <c r="C1" s="1" t="s">
        <v>120</v>
      </c>
      <c r="F1" s="10">
        <v>70</v>
      </c>
      <c r="G1" s="10"/>
      <c r="H1" s="10"/>
      <c r="J1" s="1" t="s">
        <v>159</v>
      </c>
      <c r="M1" s="10">
        <v>70</v>
      </c>
      <c r="N1" s="10">
        <v>110</v>
      </c>
      <c r="O1" s="10"/>
    </row>
    <row r="3" spans="1:18">
      <c r="B3" s="1" t="s">
        <v>108</v>
      </c>
      <c r="D3" t="s">
        <v>41</v>
      </c>
      <c r="G3" t="s">
        <v>111</v>
      </c>
    </row>
    <row r="5" spans="1:18">
      <c r="C5" t="s">
        <v>171</v>
      </c>
      <c r="D5" t="s">
        <v>42</v>
      </c>
      <c r="E5" t="s">
        <v>43</v>
      </c>
      <c r="F5" t="s">
        <v>44</v>
      </c>
      <c r="G5" t="s">
        <v>45</v>
      </c>
      <c r="H5" t="s">
        <v>46</v>
      </c>
      <c r="I5" t="s">
        <v>47</v>
      </c>
      <c r="K5" t="s">
        <v>82</v>
      </c>
      <c r="L5" t="s">
        <v>81</v>
      </c>
      <c r="M5" t="s">
        <v>158</v>
      </c>
      <c r="N5" t="s">
        <v>156</v>
      </c>
      <c r="Q5" t="s">
        <v>171</v>
      </c>
    </row>
    <row r="6" spans="1:18">
      <c r="K6" t="s">
        <v>48</v>
      </c>
      <c r="L6" t="s">
        <v>49</v>
      </c>
      <c r="M6" t="s">
        <v>162</v>
      </c>
    </row>
    <row r="7" spans="1:18">
      <c r="A7" s="1" t="s">
        <v>121</v>
      </c>
      <c r="Q7" t="s">
        <v>82</v>
      </c>
      <c r="R7" t="s">
        <v>48</v>
      </c>
    </row>
    <row r="8" spans="1:18">
      <c r="Q8" t="s">
        <v>81</v>
      </c>
      <c r="R8" t="s">
        <v>49</v>
      </c>
    </row>
    <row r="9" spans="1:18">
      <c r="A9" t="s">
        <v>50</v>
      </c>
      <c r="Q9" t="s">
        <v>158</v>
      </c>
    </row>
    <row r="10" spans="1:18">
      <c r="A10" t="s">
        <v>51</v>
      </c>
      <c r="Q10" t="s">
        <v>156</v>
      </c>
    </row>
    <row r="11" spans="1:18">
      <c r="A11" t="s">
        <v>53</v>
      </c>
    </row>
    <row r="12" spans="1:18">
      <c r="A12" t="s">
        <v>122</v>
      </c>
      <c r="Q12" t="s">
        <v>42</v>
      </c>
    </row>
    <row r="13" spans="1:18">
      <c r="A13" t="s">
        <v>52</v>
      </c>
      <c r="Q13" t="s">
        <v>43</v>
      </c>
    </row>
    <row r="14" spans="1:18">
      <c r="A14" t="s">
        <v>75</v>
      </c>
      <c r="Q14" t="s">
        <v>44</v>
      </c>
    </row>
    <row r="15" spans="1:18">
      <c r="A15" t="s">
        <v>123</v>
      </c>
      <c r="Q15" t="s">
        <v>45</v>
      </c>
    </row>
    <row r="16" spans="1:18">
      <c r="A16" t="s">
        <v>58</v>
      </c>
      <c r="Q16" t="s">
        <v>46</v>
      </c>
    </row>
    <row r="17" spans="1:17">
      <c r="A17" t="s">
        <v>124</v>
      </c>
      <c r="Q17" t="s">
        <v>47</v>
      </c>
    </row>
    <row r="19" spans="1:17">
      <c r="A19" s="1" t="s">
        <v>125</v>
      </c>
    </row>
    <row r="21" spans="1:17">
      <c r="A21" t="s">
        <v>126</v>
      </c>
    </row>
    <row r="22" spans="1:17">
      <c r="A22" t="s">
        <v>127</v>
      </c>
    </row>
    <row r="23" spans="1:17">
      <c r="A23" t="s">
        <v>128</v>
      </c>
    </row>
    <row r="24" spans="1:17">
      <c r="A24" t="s">
        <v>129</v>
      </c>
    </row>
    <row r="25" spans="1:17">
      <c r="A25" t="s">
        <v>93</v>
      </c>
    </row>
    <row r="26" spans="1:17">
      <c r="A26" t="s">
        <v>130</v>
      </c>
    </row>
    <row r="27" spans="1:17">
      <c r="A27" t="s">
        <v>102</v>
      </c>
    </row>
    <row r="28" spans="1:17">
      <c r="A28" t="s">
        <v>131</v>
      </c>
    </row>
    <row r="29" spans="1:17">
      <c r="A29" t="s">
        <v>77</v>
      </c>
    </row>
    <row r="31" spans="1:17">
      <c r="A31" s="1" t="s">
        <v>132</v>
      </c>
    </row>
    <row r="33" spans="1:1">
      <c r="A33" t="s">
        <v>133</v>
      </c>
    </row>
    <row r="34" spans="1:1">
      <c r="A34" t="s">
        <v>134</v>
      </c>
    </row>
    <row r="35" spans="1:1">
      <c r="A35" t="s">
        <v>135</v>
      </c>
    </row>
    <row r="36" spans="1:1">
      <c r="A36" t="s">
        <v>136</v>
      </c>
    </row>
    <row r="37" spans="1:1">
      <c r="A37" t="s">
        <v>137</v>
      </c>
    </row>
    <row r="38" spans="1:1">
      <c r="A38" t="s">
        <v>138</v>
      </c>
    </row>
    <row r="39" spans="1:1">
      <c r="A39" t="s">
        <v>139</v>
      </c>
    </row>
    <row r="40" spans="1:1">
      <c r="A40" t="s">
        <v>140</v>
      </c>
    </row>
    <row r="42" spans="1:1">
      <c r="A42" s="1" t="s">
        <v>141</v>
      </c>
    </row>
    <row r="44" spans="1:1">
      <c r="A44" t="s">
        <v>142</v>
      </c>
    </row>
    <row r="45" spans="1:1">
      <c r="A45" t="s">
        <v>143</v>
      </c>
    </row>
    <row r="46" spans="1:1">
      <c r="A46" t="s">
        <v>144</v>
      </c>
    </row>
    <row r="47" spans="1:1">
      <c r="A47" t="s">
        <v>145</v>
      </c>
    </row>
    <row r="48" spans="1:1">
      <c r="A48" t="s">
        <v>146</v>
      </c>
    </row>
    <row r="49" spans="1:14">
      <c r="A49" t="s">
        <v>147</v>
      </c>
    </row>
    <row r="50" spans="1:14">
      <c r="A50" t="s">
        <v>148</v>
      </c>
    </row>
    <row r="51" spans="1:14">
      <c r="A51" t="s">
        <v>149</v>
      </c>
    </row>
    <row r="52" spans="1:14">
      <c r="A52" t="s">
        <v>150</v>
      </c>
    </row>
    <row r="53" spans="1:14">
      <c r="A53" t="s">
        <v>151</v>
      </c>
    </row>
    <row r="55" spans="1:14">
      <c r="A55" s="1" t="s">
        <v>152</v>
      </c>
    </row>
    <row r="57" spans="1:14">
      <c r="A57" t="s">
        <v>153</v>
      </c>
    </row>
    <row r="58" spans="1:14">
      <c r="A58" t="s">
        <v>154</v>
      </c>
    </row>
    <row r="59" spans="1:14">
      <c r="A59" t="s">
        <v>155</v>
      </c>
    </row>
    <row r="60" spans="1:14" ht="15.75" thickBot="1">
      <c r="A60" s="9"/>
      <c r="B60" s="9"/>
      <c r="C60" s="9"/>
      <c r="D60" s="9"/>
      <c r="E60" s="9"/>
      <c r="F60" s="9"/>
      <c r="G60" s="9"/>
      <c r="H60" s="9"/>
      <c r="I60" s="9"/>
      <c r="J60" s="9"/>
      <c r="K60" s="9"/>
      <c r="L60" s="9"/>
      <c r="M60" s="9"/>
      <c r="N60" s="9"/>
    </row>
    <row r="61" spans="1:14" ht="15.75" thickTop="1"/>
    <row r="64" spans="1:14">
      <c r="B64" s="1" t="s">
        <v>109</v>
      </c>
      <c r="D64" t="s">
        <v>111</v>
      </c>
      <c r="G64" t="s">
        <v>41</v>
      </c>
    </row>
    <row r="66" spans="1:14">
      <c r="C66" t="s">
        <v>42</v>
      </c>
      <c r="D66" t="s">
        <v>43</v>
      </c>
      <c r="E66" t="s">
        <v>44</v>
      </c>
      <c r="F66" t="s">
        <v>45</v>
      </c>
      <c r="G66" t="s">
        <v>46</v>
      </c>
      <c r="H66" t="s">
        <v>47</v>
      </c>
      <c r="J66" t="s">
        <v>82</v>
      </c>
      <c r="K66" t="s">
        <v>81</v>
      </c>
      <c r="L66" t="s">
        <v>80</v>
      </c>
      <c r="M66" t="s">
        <v>156</v>
      </c>
      <c r="N66" t="s">
        <v>41</v>
      </c>
    </row>
    <row r="67" spans="1:14">
      <c r="J67" t="s">
        <v>48</v>
      </c>
      <c r="K67" t="s">
        <v>49</v>
      </c>
    </row>
    <row r="68" spans="1:14">
      <c r="A68" s="1" t="s">
        <v>121</v>
      </c>
    </row>
    <row r="70" spans="1:14">
      <c r="A70" t="s">
        <v>50</v>
      </c>
    </row>
    <row r="71" spans="1:14">
      <c r="A71" t="s">
        <v>51</v>
      </c>
    </row>
    <row r="72" spans="1:14">
      <c r="A72" t="s">
        <v>53</v>
      </c>
    </row>
    <row r="73" spans="1:14">
      <c r="A73" t="s">
        <v>122</v>
      </c>
    </row>
    <row r="74" spans="1:14">
      <c r="A74" t="s">
        <v>52</v>
      </c>
    </row>
    <row r="75" spans="1:14">
      <c r="A75" t="s">
        <v>75</v>
      </c>
    </row>
    <row r="76" spans="1:14">
      <c r="A76" t="s">
        <v>123</v>
      </c>
    </row>
    <row r="77" spans="1:14">
      <c r="A77" t="s">
        <v>58</v>
      </c>
    </row>
    <row r="78" spans="1:14">
      <c r="A78" t="s">
        <v>124</v>
      </c>
    </row>
    <row r="80" spans="1:14">
      <c r="A80" s="1" t="s">
        <v>125</v>
      </c>
    </row>
    <row r="82" spans="1:14">
      <c r="A82" t="s">
        <v>126</v>
      </c>
    </row>
    <row r="83" spans="1:14">
      <c r="A83" t="s">
        <v>127</v>
      </c>
    </row>
    <row r="84" spans="1:14">
      <c r="A84" t="s">
        <v>128</v>
      </c>
    </row>
    <row r="85" spans="1:14">
      <c r="A85" t="s">
        <v>129</v>
      </c>
    </row>
    <row r="86" spans="1:14">
      <c r="A86" t="s">
        <v>93</v>
      </c>
      <c r="N86">
        <v>110</v>
      </c>
    </row>
    <row r="87" spans="1:14">
      <c r="A87" t="s">
        <v>130</v>
      </c>
    </row>
    <row r="88" spans="1:14">
      <c r="A88" t="s">
        <v>102</v>
      </c>
    </row>
    <row r="89" spans="1:14">
      <c r="A89" t="s">
        <v>131</v>
      </c>
    </row>
    <row r="90" spans="1:14">
      <c r="A90" t="s">
        <v>77</v>
      </c>
    </row>
    <row r="92" spans="1:14">
      <c r="A92" s="1" t="s">
        <v>132</v>
      </c>
    </row>
    <row r="94" spans="1:14">
      <c r="A94" t="s">
        <v>133</v>
      </c>
    </row>
    <row r="95" spans="1:14">
      <c r="A95" t="s">
        <v>134</v>
      </c>
    </row>
    <row r="96" spans="1:14">
      <c r="A96" t="s">
        <v>135</v>
      </c>
    </row>
    <row r="97" spans="1:1">
      <c r="A97" t="s">
        <v>136</v>
      </c>
    </row>
    <row r="98" spans="1:1">
      <c r="A98" t="s">
        <v>137</v>
      </c>
    </row>
    <row r="99" spans="1:1">
      <c r="A99" t="s">
        <v>138</v>
      </c>
    </row>
    <row r="100" spans="1:1">
      <c r="A100" t="s">
        <v>139</v>
      </c>
    </row>
    <row r="101" spans="1:1">
      <c r="A101" t="s">
        <v>140</v>
      </c>
    </row>
    <row r="103" spans="1:1">
      <c r="A103" s="1" t="s">
        <v>141</v>
      </c>
    </row>
    <row r="105" spans="1:1">
      <c r="A105" t="s">
        <v>142</v>
      </c>
    </row>
    <row r="106" spans="1:1">
      <c r="A106" t="s">
        <v>143</v>
      </c>
    </row>
    <row r="107" spans="1:1">
      <c r="A107" t="s">
        <v>144</v>
      </c>
    </row>
    <row r="108" spans="1:1">
      <c r="A108" t="s">
        <v>145</v>
      </c>
    </row>
    <row r="109" spans="1:1">
      <c r="A109" t="s">
        <v>146</v>
      </c>
    </row>
    <row r="110" spans="1:1">
      <c r="A110" t="s">
        <v>147</v>
      </c>
    </row>
    <row r="111" spans="1:1">
      <c r="A111" t="s">
        <v>148</v>
      </c>
    </row>
    <row r="112" spans="1:1">
      <c r="A112" t="s">
        <v>149</v>
      </c>
    </row>
    <row r="113" spans="1:14">
      <c r="A113" t="s">
        <v>150</v>
      </c>
    </row>
    <row r="114" spans="1:14">
      <c r="A114" t="s">
        <v>151</v>
      </c>
    </row>
    <row r="116" spans="1:14">
      <c r="A116" s="1" t="s">
        <v>152</v>
      </c>
    </row>
    <row r="118" spans="1:14">
      <c r="A118" t="s">
        <v>153</v>
      </c>
    </row>
    <row r="119" spans="1:14">
      <c r="A119" t="s">
        <v>154</v>
      </c>
      <c r="N119">
        <v>110</v>
      </c>
    </row>
    <row r="120" spans="1:14">
      <c r="A120" t="s">
        <v>155</v>
      </c>
    </row>
    <row r="121" spans="1:14" ht="15.75" thickBot="1">
      <c r="A121" s="9"/>
      <c r="B121" s="9"/>
      <c r="C121" s="9"/>
      <c r="D121" s="9"/>
      <c r="E121" s="9"/>
      <c r="F121" s="9"/>
      <c r="G121" s="9"/>
      <c r="H121" s="9"/>
      <c r="I121" s="9"/>
      <c r="J121" s="9"/>
      <c r="K121" s="9"/>
      <c r="L121" s="9"/>
      <c r="M121" s="9"/>
      <c r="N121" s="9"/>
    </row>
    <row r="122" spans="1:14" ht="15.75" thickTop="1"/>
    <row r="125" spans="1:14">
      <c r="B125" s="1" t="s">
        <v>110</v>
      </c>
      <c r="E125" t="s">
        <v>111</v>
      </c>
      <c r="H125" t="s">
        <v>111</v>
      </c>
    </row>
    <row r="127" spans="1:14">
      <c r="C127" t="s">
        <v>158</v>
      </c>
      <c r="D127" t="s">
        <v>157</v>
      </c>
    </row>
    <row r="129" spans="1:1">
      <c r="A129" s="1" t="s">
        <v>121</v>
      </c>
    </row>
    <row r="131" spans="1:1">
      <c r="A131" t="s">
        <v>50</v>
      </c>
    </row>
    <row r="132" spans="1:1">
      <c r="A132" t="s">
        <v>51</v>
      </c>
    </row>
    <row r="133" spans="1:1">
      <c r="A133" t="s">
        <v>53</v>
      </c>
    </row>
    <row r="134" spans="1:1">
      <c r="A134" t="s">
        <v>122</v>
      </c>
    </row>
    <row r="135" spans="1:1">
      <c r="A135" t="s">
        <v>52</v>
      </c>
    </row>
    <row r="136" spans="1:1">
      <c r="A136" t="s">
        <v>75</v>
      </c>
    </row>
    <row r="137" spans="1:1">
      <c r="A137" t="s">
        <v>123</v>
      </c>
    </row>
    <row r="138" spans="1:1">
      <c r="A138" t="s">
        <v>58</v>
      </c>
    </row>
    <row r="139" spans="1:1">
      <c r="A139" t="s">
        <v>124</v>
      </c>
    </row>
    <row r="141" spans="1:1">
      <c r="A141" s="1" t="s">
        <v>125</v>
      </c>
    </row>
    <row r="143" spans="1:1">
      <c r="A143" t="s">
        <v>126</v>
      </c>
    </row>
    <row r="144" spans="1:1">
      <c r="A144" t="s">
        <v>127</v>
      </c>
    </row>
    <row r="145" spans="1:1">
      <c r="A145" t="s">
        <v>128</v>
      </c>
    </row>
    <row r="146" spans="1:1">
      <c r="A146" t="s">
        <v>129</v>
      </c>
    </row>
    <row r="147" spans="1:1">
      <c r="A147" t="s">
        <v>93</v>
      </c>
    </row>
    <row r="148" spans="1:1">
      <c r="A148" t="s">
        <v>130</v>
      </c>
    </row>
    <row r="149" spans="1:1">
      <c r="A149" t="s">
        <v>102</v>
      </c>
    </row>
    <row r="150" spans="1:1">
      <c r="A150" t="s">
        <v>131</v>
      </c>
    </row>
    <row r="151" spans="1:1">
      <c r="A151" t="s">
        <v>77</v>
      </c>
    </row>
    <row r="153" spans="1:1">
      <c r="A153" s="1" t="s">
        <v>132</v>
      </c>
    </row>
    <row r="155" spans="1:1">
      <c r="A155" t="s">
        <v>133</v>
      </c>
    </row>
    <row r="156" spans="1:1">
      <c r="A156" t="s">
        <v>134</v>
      </c>
    </row>
    <row r="157" spans="1:1">
      <c r="A157" t="s">
        <v>135</v>
      </c>
    </row>
    <row r="158" spans="1:1">
      <c r="A158" t="s">
        <v>136</v>
      </c>
    </row>
    <row r="159" spans="1:1">
      <c r="A159" t="s">
        <v>137</v>
      </c>
    </row>
    <row r="160" spans="1:1">
      <c r="A160" t="s">
        <v>138</v>
      </c>
    </row>
    <row r="161" spans="1:1">
      <c r="A161" t="s">
        <v>139</v>
      </c>
    </row>
    <row r="162" spans="1:1">
      <c r="A162" t="s">
        <v>140</v>
      </c>
    </row>
    <row r="164" spans="1:1">
      <c r="A164" s="1" t="s">
        <v>141</v>
      </c>
    </row>
    <row r="166" spans="1:1">
      <c r="A166" t="s">
        <v>142</v>
      </c>
    </row>
    <row r="167" spans="1:1">
      <c r="A167" t="s">
        <v>143</v>
      </c>
    </row>
    <row r="168" spans="1:1">
      <c r="A168" t="s">
        <v>144</v>
      </c>
    </row>
    <row r="169" spans="1:1">
      <c r="A169" t="s">
        <v>145</v>
      </c>
    </row>
    <row r="170" spans="1:1">
      <c r="A170" t="s">
        <v>146</v>
      </c>
    </row>
    <row r="171" spans="1:1">
      <c r="A171" t="s">
        <v>147</v>
      </c>
    </row>
    <row r="172" spans="1:1">
      <c r="A172" t="s">
        <v>148</v>
      </c>
    </row>
    <row r="173" spans="1:1">
      <c r="A173" t="s">
        <v>149</v>
      </c>
    </row>
    <row r="174" spans="1:1">
      <c r="A174" t="s">
        <v>150</v>
      </c>
    </row>
    <row r="175" spans="1:1">
      <c r="A175" t="s">
        <v>151</v>
      </c>
    </row>
    <row r="177" spans="1:14">
      <c r="A177" s="1" t="s">
        <v>152</v>
      </c>
    </row>
    <row r="179" spans="1:14">
      <c r="A179" t="s">
        <v>153</v>
      </c>
    </row>
    <row r="180" spans="1:14">
      <c r="A180" t="s">
        <v>154</v>
      </c>
    </row>
    <row r="181" spans="1:14">
      <c r="A181" t="s">
        <v>155</v>
      </c>
    </row>
    <row r="182" spans="1:14" ht="15.75" thickBot="1">
      <c r="A182" s="9"/>
      <c r="B182" s="9"/>
      <c r="C182" s="9"/>
      <c r="D182" s="9"/>
      <c r="E182" s="9"/>
      <c r="F182" s="9"/>
      <c r="G182" s="9"/>
      <c r="H182" s="9"/>
      <c r="I182" s="9"/>
      <c r="J182" s="9"/>
      <c r="K182" s="9"/>
      <c r="L182" s="9"/>
      <c r="M182" s="9"/>
      <c r="N182" s="9"/>
    </row>
    <row r="183" spans="1:14" ht="15.75" thickTop="1"/>
  </sheetData>
  <pageMargins left="0.70866141732283472" right="0.70866141732283472" top="0" bottom="0" header="0" footer="0"/>
  <pageSetup paperSize="9" scale="62" orientation="landscape" horizontalDpi="4294967293" verticalDpi="0" r:id="rId1"/>
  <rowBreaks count="3" manualBreakCount="3">
    <brk id="62" max="16383" man="1"/>
    <brk id="123" max="16383" man="1"/>
    <brk id="184" max="16383" man="1"/>
  </rowBreaks>
  <drawing r:id="rId2"/>
</worksheet>
</file>

<file path=xl/worksheets/sheet31.xml><?xml version="1.0" encoding="utf-8"?>
<worksheet xmlns="http://schemas.openxmlformats.org/spreadsheetml/2006/main" xmlns:r="http://schemas.openxmlformats.org/officeDocument/2006/relationships">
  <dimension ref="A1:Z39"/>
  <sheetViews>
    <sheetView workbookViewId="0"/>
  </sheetViews>
  <sheetFormatPr baseColWidth="10" defaultRowHeight="15"/>
  <cols>
    <col min="1" max="1" width="5.7109375" customWidth="1"/>
    <col min="2" max="13" width="4.7109375" customWidth="1"/>
  </cols>
  <sheetData>
    <row r="1" spans="1:24" ht="15.75" thickBot="1">
      <c r="A1" s="139" t="s">
        <v>378</v>
      </c>
    </row>
    <row r="2" spans="1:24" ht="15.75" thickBot="1">
      <c r="O2" s="44" t="s">
        <v>536</v>
      </c>
      <c r="P2" s="225" t="s">
        <v>415</v>
      </c>
      <c r="Q2" s="46" t="s">
        <v>427</v>
      </c>
      <c r="S2" s="44" t="s">
        <v>554</v>
      </c>
      <c r="T2" s="225" t="s">
        <v>415</v>
      </c>
      <c r="U2" s="46" t="s">
        <v>410</v>
      </c>
      <c r="W2" s="44" t="s">
        <v>555</v>
      </c>
      <c r="X2" s="46" t="s">
        <v>556</v>
      </c>
    </row>
    <row r="3" spans="1:24">
      <c r="B3" s="91">
        <v>1</v>
      </c>
      <c r="C3" s="92"/>
      <c r="D3" s="92"/>
      <c r="E3" s="93"/>
      <c r="F3" s="91">
        <v>2</v>
      </c>
      <c r="G3" s="92"/>
      <c r="H3" s="92"/>
      <c r="I3" s="93"/>
      <c r="J3" s="109">
        <v>3</v>
      </c>
      <c r="K3" s="110"/>
      <c r="L3" s="110"/>
      <c r="M3" s="111"/>
      <c r="O3" s="22" t="s">
        <v>537</v>
      </c>
      <c r="P3" s="226" t="s">
        <v>542</v>
      </c>
      <c r="Q3" s="48" t="s">
        <v>427</v>
      </c>
      <c r="S3" s="22" t="s">
        <v>549</v>
      </c>
      <c r="T3" s="226"/>
      <c r="U3" s="48"/>
      <c r="W3" s="22" t="s">
        <v>558</v>
      </c>
      <c r="X3" s="48" t="s">
        <v>557</v>
      </c>
    </row>
    <row r="4" spans="1:24" ht="15.75" thickBot="1">
      <c r="B4" s="94" t="s">
        <v>192</v>
      </c>
      <c r="C4" s="95"/>
      <c r="D4" s="95"/>
      <c r="E4" s="96"/>
      <c r="F4" s="94" t="s">
        <v>194</v>
      </c>
      <c r="G4" s="95"/>
      <c r="H4" s="95"/>
      <c r="I4" s="96"/>
      <c r="J4" s="112" t="s">
        <v>192</v>
      </c>
      <c r="K4" s="113"/>
      <c r="L4" s="113"/>
      <c r="M4" s="114"/>
      <c r="O4" s="22" t="s">
        <v>538</v>
      </c>
      <c r="P4" s="226" t="s">
        <v>413</v>
      </c>
      <c r="Q4" s="48" t="s">
        <v>427</v>
      </c>
      <c r="S4" s="22" t="s">
        <v>550</v>
      </c>
      <c r="T4" s="226" t="s">
        <v>413</v>
      </c>
      <c r="U4" s="48" t="s">
        <v>410</v>
      </c>
      <c r="W4" s="49" t="s">
        <v>559</v>
      </c>
      <c r="X4" s="51" t="s">
        <v>186</v>
      </c>
    </row>
    <row r="5" spans="1:24">
      <c r="B5" s="94" t="s">
        <v>191</v>
      </c>
      <c r="C5" s="95"/>
      <c r="D5" s="95"/>
      <c r="E5" s="96"/>
      <c r="F5" s="94" t="s">
        <v>191</v>
      </c>
      <c r="G5" s="95"/>
      <c r="H5" s="95"/>
      <c r="I5" s="96"/>
      <c r="J5" s="112" t="s">
        <v>188</v>
      </c>
      <c r="K5" s="113"/>
      <c r="L5" s="113"/>
      <c r="M5" s="114"/>
      <c r="O5" s="22" t="s">
        <v>539</v>
      </c>
      <c r="P5" s="226" t="s">
        <v>414</v>
      </c>
      <c r="Q5" s="48" t="s">
        <v>427</v>
      </c>
      <c r="S5" s="22" t="s">
        <v>551</v>
      </c>
      <c r="T5" s="226" t="s">
        <v>414</v>
      </c>
      <c r="U5" s="48" t="s">
        <v>410</v>
      </c>
    </row>
    <row r="6" spans="1:24">
      <c r="B6" s="94"/>
      <c r="C6" s="95"/>
      <c r="D6" s="95"/>
      <c r="E6" s="96"/>
      <c r="F6" s="94"/>
      <c r="G6" s="95"/>
      <c r="H6" s="95"/>
      <c r="I6" s="96"/>
      <c r="J6" s="112"/>
      <c r="K6" s="113"/>
      <c r="L6" s="113"/>
      <c r="M6" s="114"/>
      <c r="O6" s="22" t="s">
        <v>540</v>
      </c>
      <c r="P6" s="226" t="s">
        <v>543</v>
      </c>
      <c r="Q6" s="48" t="s">
        <v>427</v>
      </c>
      <c r="S6" s="22" t="s">
        <v>552</v>
      </c>
      <c r="T6" s="226" t="s">
        <v>543</v>
      </c>
      <c r="U6" s="48" t="s">
        <v>410</v>
      </c>
    </row>
    <row r="7" spans="1:24" ht="15.75" thickBot="1">
      <c r="B7" s="94" t="s">
        <v>214</v>
      </c>
      <c r="C7" s="95"/>
      <c r="D7" s="95"/>
      <c r="E7" s="96"/>
      <c r="F7" s="94"/>
      <c r="G7" s="95"/>
      <c r="H7" s="95"/>
      <c r="I7" s="96"/>
      <c r="J7" s="112" t="s">
        <v>215</v>
      </c>
      <c r="K7" s="113"/>
      <c r="L7" s="113"/>
      <c r="M7" s="114"/>
      <c r="O7" s="49" t="s">
        <v>541</v>
      </c>
      <c r="P7" s="227" t="s">
        <v>416</v>
      </c>
      <c r="Q7" s="51" t="s">
        <v>427</v>
      </c>
      <c r="S7" s="49" t="s">
        <v>553</v>
      </c>
      <c r="T7" s="227"/>
      <c r="U7" s="51"/>
    </row>
    <row r="8" spans="1:24" ht="15.75" thickBot="1">
      <c r="B8" s="97"/>
      <c r="C8" s="98"/>
      <c r="D8" s="98"/>
      <c r="E8" s="99"/>
      <c r="F8" s="97"/>
      <c r="G8" s="98"/>
      <c r="H8" s="98"/>
      <c r="I8" s="99"/>
      <c r="J8" s="115"/>
      <c r="K8" s="116"/>
      <c r="L8" s="116"/>
      <c r="M8" s="117"/>
    </row>
    <row r="9" spans="1:24" ht="15.75" thickBot="1">
      <c r="B9" s="118">
        <v>4</v>
      </c>
      <c r="C9" s="119"/>
      <c r="D9" s="119"/>
      <c r="E9" s="120"/>
      <c r="F9" s="118">
        <v>5</v>
      </c>
      <c r="G9" s="119"/>
      <c r="H9" s="110"/>
      <c r="I9" s="111"/>
      <c r="J9" s="109">
        <v>6</v>
      </c>
      <c r="K9" s="110"/>
      <c r="L9" s="110"/>
      <c r="M9" s="111"/>
      <c r="X9" s="221"/>
    </row>
    <row r="10" spans="1:24">
      <c r="B10" s="121" t="s">
        <v>192</v>
      </c>
      <c r="C10" s="122"/>
      <c r="D10" s="122"/>
      <c r="E10" s="123"/>
      <c r="F10" s="121" t="s">
        <v>194</v>
      </c>
      <c r="G10" s="122"/>
      <c r="H10" s="113"/>
      <c r="I10" s="114"/>
      <c r="J10" s="112" t="s">
        <v>194</v>
      </c>
      <c r="K10" s="113"/>
      <c r="L10" s="113"/>
      <c r="M10" s="114"/>
      <c r="O10" s="44" t="s">
        <v>548</v>
      </c>
      <c r="P10" s="224" t="s">
        <v>544</v>
      </c>
      <c r="Q10" s="46" t="s">
        <v>536</v>
      </c>
      <c r="X10" s="228"/>
    </row>
    <row r="11" spans="1:24">
      <c r="B11" s="121" t="s">
        <v>187</v>
      </c>
      <c r="C11" s="122"/>
      <c r="D11" s="122"/>
      <c r="E11" s="123"/>
      <c r="F11" s="121" t="s">
        <v>195</v>
      </c>
      <c r="G11" s="122"/>
      <c r="H11" s="113"/>
      <c r="I11" s="114"/>
      <c r="J11" s="112" t="s">
        <v>188</v>
      </c>
      <c r="K11" s="113"/>
      <c r="L11" s="113"/>
      <c r="M11" s="114"/>
      <c r="O11" s="22"/>
      <c r="P11" s="222"/>
      <c r="Q11" s="48"/>
      <c r="X11" s="228"/>
    </row>
    <row r="12" spans="1:24">
      <c r="B12" s="121"/>
      <c r="C12" s="122"/>
      <c r="D12" s="122"/>
      <c r="E12" s="123"/>
      <c r="F12" s="121" t="s">
        <v>171</v>
      </c>
      <c r="G12" s="122"/>
      <c r="H12" s="113"/>
      <c r="I12" s="114"/>
      <c r="J12" s="112" t="s">
        <v>197</v>
      </c>
      <c r="K12" s="113"/>
      <c r="L12" s="113"/>
      <c r="M12" s="114"/>
      <c r="O12" s="22" t="s">
        <v>550</v>
      </c>
      <c r="P12" s="222"/>
      <c r="Q12" s="48" t="s">
        <v>538</v>
      </c>
      <c r="X12" s="228"/>
    </row>
    <row r="13" spans="1:24">
      <c r="B13" s="121"/>
      <c r="C13" s="122"/>
      <c r="D13" s="122"/>
      <c r="E13" s="123"/>
      <c r="F13" s="121"/>
      <c r="G13" s="122"/>
      <c r="H13" s="113"/>
      <c r="I13" s="114"/>
      <c r="J13" s="112"/>
      <c r="K13" s="113"/>
      <c r="L13" s="113"/>
      <c r="M13" s="114"/>
      <c r="O13" s="22" t="s">
        <v>551</v>
      </c>
      <c r="P13" s="222"/>
      <c r="Q13" s="48" t="s">
        <v>539</v>
      </c>
      <c r="X13" s="228"/>
    </row>
    <row r="14" spans="1:24" ht="15.75" thickBot="1">
      <c r="B14" s="124"/>
      <c r="C14" s="125"/>
      <c r="D14" s="125"/>
      <c r="E14" s="126"/>
      <c r="F14" s="124"/>
      <c r="G14" s="125"/>
      <c r="H14" s="116"/>
      <c r="I14" s="117"/>
      <c r="J14" s="115"/>
      <c r="K14" s="116"/>
      <c r="L14" s="116"/>
      <c r="M14" s="117"/>
      <c r="O14" s="22" t="s">
        <v>552</v>
      </c>
      <c r="P14" s="222"/>
      <c r="Q14" s="48" t="s">
        <v>540</v>
      </c>
      <c r="X14" s="228"/>
    </row>
    <row r="15" spans="1:24" ht="15.75" thickBot="1">
      <c r="B15" s="81">
        <v>7</v>
      </c>
      <c r="C15" s="82"/>
      <c r="D15" s="82"/>
      <c r="E15" s="83"/>
      <c r="F15" s="100">
        <v>8</v>
      </c>
      <c r="G15" s="101"/>
      <c r="H15" s="101"/>
      <c r="I15" s="102"/>
      <c r="J15" s="100">
        <v>9</v>
      </c>
      <c r="K15" s="101"/>
      <c r="L15" s="101"/>
      <c r="M15" s="102"/>
      <c r="O15" s="49"/>
      <c r="P15" s="223"/>
      <c r="Q15" s="51"/>
      <c r="X15" s="228"/>
    </row>
    <row r="16" spans="1:24">
      <c r="B16" s="84" t="s">
        <v>198</v>
      </c>
      <c r="C16" s="85"/>
      <c r="D16" s="85"/>
      <c r="E16" s="86"/>
      <c r="F16" s="103" t="s">
        <v>250</v>
      </c>
      <c r="G16" s="104"/>
      <c r="H16" s="104"/>
      <c r="I16" s="105"/>
      <c r="J16" s="103" t="s">
        <v>198</v>
      </c>
      <c r="K16" s="104"/>
      <c r="L16" s="104"/>
      <c r="M16" s="105"/>
      <c r="X16" s="228">
        <v>4</v>
      </c>
    </row>
    <row r="17" spans="2:26" ht="15.75" thickBot="1">
      <c r="B17" s="84" t="s">
        <v>189</v>
      </c>
      <c r="C17" s="85"/>
      <c r="D17" s="85"/>
      <c r="E17" s="86"/>
      <c r="F17" s="103" t="s">
        <v>251</v>
      </c>
      <c r="G17" s="104"/>
      <c r="H17" s="104"/>
      <c r="I17" s="105"/>
      <c r="J17" s="103" t="s">
        <v>200</v>
      </c>
      <c r="K17" s="104"/>
      <c r="L17" s="104"/>
      <c r="M17" s="105"/>
      <c r="X17" s="228"/>
    </row>
    <row r="18" spans="2:26">
      <c r="B18" s="84"/>
      <c r="C18" s="85"/>
      <c r="D18" s="85"/>
      <c r="E18" s="86"/>
      <c r="F18" s="103"/>
      <c r="G18" s="104"/>
      <c r="H18" s="104"/>
      <c r="I18" s="105"/>
      <c r="J18" s="103" t="s">
        <v>487</v>
      </c>
      <c r="K18" s="104"/>
      <c r="L18" s="104"/>
      <c r="M18" s="105"/>
      <c r="O18" s="44" t="s">
        <v>536</v>
      </c>
      <c r="P18" s="224" t="s">
        <v>544</v>
      </c>
      <c r="Q18" s="45" t="s">
        <v>542</v>
      </c>
      <c r="R18" s="45" t="s">
        <v>413</v>
      </c>
      <c r="S18" s="45" t="s">
        <v>414</v>
      </c>
      <c r="T18" s="45" t="s">
        <v>543</v>
      </c>
      <c r="U18" s="45" t="s">
        <v>416</v>
      </c>
      <c r="V18" s="46" t="s">
        <v>545</v>
      </c>
      <c r="X18" s="228"/>
    </row>
    <row r="19" spans="2:26">
      <c r="B19" s="84" t="s">
        <v>216</v>
      </c>
      <c r="C19" s="85"/>
      <c r="D19" s="85"/>
      <c r="E19" s="86"/>
      <c r="F19" s="103"/>
      <c r="G19" s="104"/>
      <c r="H19" s="104"/>
      <c r="I19" s="105"/>
      <c r="J19" s="103" t="s">
        <v>217</v>
      </c>
      <c r="K19" s="104"/>
      <c r="L19" s="104"/>
      <c r="M19" s="105"/>
      <c r="O19" s="22" t="s">
        <v>537</v>
      </c>
      <c r="P19" s="222"/>
      <c r="Q19" s="11" t="s">
        <v>415</v>
      </c>
      <c r="R19" s="11" t="s">
        <v>413</v>
      </c>
      <c r="S19" s="11" t="s">
        <v>414</v>
      </c>
      <c r="T19" s="11" t="s">
        <v>543</v>
      </c>
      <c r="U19" s="11" t="s">
        <v>416</v>
      </c>
      <c r="V19" s="48" t="s">
        <v>545</v>
      </c>
      <c r="X19" s="228"/>
    </row>
    <row r="20" spans="2:26" ht="15.75" thickBot="1">
      <c r="B20" s="87"/>
      <c r="C20" s="88"/>
      <c r="D20" s="88"/>
      <c r="E20" s="89"/>
      <c r="F20" s="106"/>
      <c r="G20" s="107"/>
      <c r="H20" s="107"/>
      <c r="I20" s="108"/>
      <c r="J20" s="106"/>
      <c r="K20" s="107"/>
      <c r="L20" s="107"/>
      <c r="M20" s="108"/>
      <c r="O20" s="22" t="s">
        <v>538</v>
      </c>
      <c r="P20" s="222"/>
      <c r="Q20" s="11" t="s">
        <v>415</v>
      </c>
      <c r="R20" s="11" t="s">
        <v>542</v>
      </c>
      <c r="S20" s="11" t="s">
        <v>414</v>
      </c>
      <c r="T20" s="11" t="s">
        <v>543</v>
      </c>
      <c r="U20" s="11" t="s">
        <v>416</v>
      </c>
      <c r="V20" s="48" t="s">
        <v>545</v>
      </c>
      <c r="X20" s="228"/>
    </row>
    <row r="21" spans="2:26">
      <c r="B21" s="81">
        <v>10</v>
      </c>
      <c r="C21" s="82"/>
      <c r="D21" s="82"/>
      <c r="E21" s="83"/>
      <c r="F21" s="127">
        <v>11</v>
      </c>
      <c r="G21" s="128"/>
      <c r="H21" s="128"/>
      <c r="I21" s="129"/>
      <c r="J21" s="23">
        <v>12</v>
      </c>
      <c r="K21" s="24"/>
      <c r="L21" s="24"/>
      <c r="M21" s="25"/>
      <c r="O21" s="22" t="s">
        <v>539</v>
      </c>
      <c r="P21" s="222"/>
      <c r="Q21" s="11" t="s">
        <v>415</v>
      </c>
      <c r="R21" s="11" t="s">
        <v>542</v>
      </c>
      <c r="S21" s="11" t="s">
        <v>413</v>
      </c>
      <c r="T21" s="11" t="s">
        <v>543</v>
      </c>
      <c r="U21" s="11" t="s">
        <v>416</v>
      </c>
      <c r="V21" s="48" t="s">
        <v>545</v>
      </c>
      <c r="X21" s="228"/>
    </row>
    <row r="22" spans="2:26">
      <c r="B22" s="90" t="s">
        <v>194</v>
      </c>
      <c r="C22" s="85"/>
      <c r="D22" s="85"/>
      <c r="E22" s="86"/>
      <c r="F22" s="130" t="s">
        <v>198</v>
      </c>
      <c r="G22" s="131"/>
      <c r="H22" s="131"/>
      <c r="I22" s="132"/>
      <c r="J22" s="61" t="s">
        <v>308</v>
      </c>
      <c r="K22" s="27"/>
      <c r="L22" s="27"/>
      <c r="M22" s="28"/>
      <c r="O22" s="22" t="s">
        <v>540</v>
      </c>
      <c r="P22" s="222"/>
      <c r="Q22" s="11" t="s">
        <v>415</v>
      </c>
      <c r="R22" s="11" t="s">
        <v>542</v>
      </c>
      <c r="S22" s="11" t="s">
        <v>413</v>
      </c>
      <c r="T22" s="11" t="s">
        <v>414</v>
      </c>
      <c r="U22" s="11" t="s">
        <v>416</v>
      </c>
      <c r="V22" s="48" t="s">
        <v>545</v>
      </c>
      <c r="X22" s="228"/>
    </row>
    <row r="23" spans="2:26" ht="15.75" thickBot="1">
      <c r="B23" s="90" t="s">
        <v>189</v>
      </c>
      <c r="C23" s="85"/>
      <c r="D23" s="85"/>
      <c r="E23" s="86"/>
      <c r="F23" s="130" t="s">
        <v>190</v>
      </c>
      <c r="G23" s="131"/>
      <c r="H23" s="131"/>
      <c r="I23" s="132"/>
      <c r="J23" s="26"/>
      <c r="K23" s="27"/>
      <c r="L23" s="27"/>
      <c r="M23" s="28"/>
      <c r="O23" s="49" t="s">
        <v>541</v>
      </c>
      <c r="P23" s="223"/>
      <c r="Q23" s="50" t="s">
        <v>415</v>
      </c>
      <c r="R23" s="50" t="s">
        <v>542</v>
      </c>
      <c r="S23" s="50" t="s">
        <v>413</v>
      </c>
      <c r="T23" s="50" t="s">
        <v>414</v>
      </c>
      <c r="U23" s="50" t="s">
        <v>543</v>
      </c>
      <c r="V23" s="51" t="s">
        <v>545</v>
      </c>
      <c r="X23" s="228">
        <f>6*6</f>
        <v>36</v>
      </c>
    </row>
    <row r="24" spans="2:26">
      <c r="B24" s="84"/>
      <c r="C24" s="85"/>
      <c r="D24" s="85"/>
      <c r="E24" s="86"/>
      <c r="F24" s="133" t="s">
        <v>486</v>
      </c>
      <c r="G24" s="131"/>
      <c r="H24" s="131"/>
      <c r="I24" s="132"/>
      <c r="J24" s="26"/>
      <c r="K24" s="27"/>
      <c r="L24" s="27"/>
      <c r="M24" s="28"/>
      <c r="X24" s="228"/>
    </row>
    <row r="25" spans="2:26" ht="15.75" thickBot="1">
      <c r="B25" s="84" t="s">
        <v>213</v>
      </c>
      <c r="C25" s="85"/>
      <c r="D25" s="85"/>
      <c r="E25" s="86"/>
      <c r="F25" s="133" t="s">
        <v>218</v>
      </c>
      <c r="G25" s="131"/>
      <c r="H25" s="131"/>
      <c r="I25" s="132"/>
      <c r="J25" s="26"/>
      <c r="K25" s="27"/>
      <c r="L25" s="27"/>
      <c r="M25" s="28"/>
      <c r="X25" s="228"/>
    </row>
    <row r="26" spans="2:26" ht="15.75" thickBot="1">
      <c r="B26" s="87"/>
      <c r="C26" s="88"/>
      <c r="D26" s="88"/>
      <c r="E26" s="89"/>
      <c r="F26" s="134"/>
      <c r="G26" s="135"/>
      <c r="H26" s="135"/>
      <c r="I26" s="136"/>
      <c r="J26" s="29"/>
      <c r="K26" s="30"/>
      <c r="L26" s="30"/>
      <c r="M26" s="31"/>
      <c r="O26" s="44" t="s">
        <v>546</v>
      </c>
      <c r="P26" s="224" t="s">
        <v>544</v>
      </c>
      <c r="Q26" s="46" t="s">
        <v>414</v>
      </c>
      <c r="X26" s="228"/>
    </row>
    <row r="27" spans="2:26" ht="15.75" thickBot="1">
      <c r="O27" s="49" t="s">
        <v>547</v>
      </c>
      <c r="P27" s="223"/>
      <c r="Q27" s="51" t="s">
        <v>416</v>
      </c>
      <c r="X27" s="228">
        <v>2</v>
      </c>
    </row>
    <row r="28" spans="2:26">
      <c r="X28" s="228"/>
    </row>
    <row r="29" spans="2:26" ht="15.75" thickBot="1">
      <c r="X29" s="228"/>
    </row>
    <row r="30" spans="2:26">
      <c r="O30" s="44" t="s">
        <v>560</v>
      </c>
      <c r="P30" s="224" t="s">
        <v>544</v>
      </c>
      <c r="Q30" s="45" t="s">
        <v>545</v>
      </c>
      <c r="R30" s="45"/>
      <c r="S30" s="45"/>
      <c r="T30" s="45"/>
      <c r="U30" s="45"/>
      <c r="V30" s="46"/>
      <c r="X30" s="228"/>
    </row>
    <row r="31" spans="2:26">
      <c r="O31" s="22" t="s">
        <v>558</v>
      </c>
      <c r="P31" s="222"/>
      <c r="Q31" s="11" t="s">
        <v>554</v>
      </c>
      <c r="R31" s="11" t="s">
        <v>550</v>
      </c>
      <c r="S31" s="11" t="s">
        <v>551</v>
      </c>
      <c r="T31" s="11" t="s">
        <v>552</v>
      </c>
      <c r="U31" s="52" t="s">
        <v>561</v>
      </c>
      <c r="V31" s="48" t="s">
        <v>541</v>
      </c>
      <c r="X31" s="228"/>
    </row>
    <row r="32" spans="2:26" ht="15.75" thickBot="1">
      <c r="O32" s="49" t="s">
        <v>559</v>
      </c>
      <c r="P32" s="223"/>
      <c r="Q32" s="50"/>
      <c r="R32" s="50"/>
      <c r="S32" s="50"/>
      <c r="T32" s="50"/>
      <c r="U32" s="50"/>
      <c r="V32" s="51"/>
      <c r="Z32" s="228">
        <v>5</v>
      </c>
    </row>
    <row r="33" spans="24:26">
      <c r="X33" s="221"/>
    </row>
    <row r="35" spans="24:26" ht="15.75" thickBot="1">
      <c r="X35" s="9"/>
      <c r="Z35" s="9"/>
    </row>
    <row r="36" spans="24:26" ht="16.5" thickTop="1" thickBot="1"/>
    <row r="37" spans="24:26" ht="15.75" thickBot="1">
      <c r="X37" s="199">
        <f>SUM(X9:X35)</f>
        <v>42</v>
      </c>
      <c r="Z37" s="199">
        <f>SUM(Z9:Z35)</f>
        <v>5</v>
      </c>
    </row>
    <row r="39" spans="24:26">
      <c r="X39" s="5" t="s">
        <v>562</v>
      </c>
      <c r="Y39" s="5"/>
      <c r="Z39" s="5" t="s">
        <v>164</v>
      </c>
    </row>
  </sheetData>
  <mergeCells count="4">
    <mergeCell ref="P18:P23"/>
    <mergeCell ref="P26:P27"/>
    <mergeCell ref="P10:P15"/>
    <mergeCell ref="P30:P32"/>
  </mergeCells>
  <hyperlinks>
    <hyperlink ref="A1" location="SOMMAIRE!A1" display="SOMMAIRE"/>
  </hyperlinks>
  <pageMargins left="0.7" right="0.7" top="0.75" bottom="0.75" header="0.3" footer="0.3"/>
</worksheet>
</file>

<file path=xl/worksheets/sheet32.xml><?xml version="1.0" encoding="utf-8"?>
<worksheet xmlns="http://schemas.openxmlformats.org/spreadsheetml/2006/main" xmlns:r="http://schemas.openxmlformats.org/officeDocument/2006/relationships">
  <sheetPr codeName="Feuil30"/>
  <dimension ref="A1:T529"/>
  <sheetViews>
    <sheetView topLeftCell="A22" workbookViewId="0">
      <selection activeCell="M169" sqref="M169"/>
    </sheetView>
  </sheetViews>
  <sheetFormatPr baseColWidth="10" defaultRowHeight="15"/>
  <cols>
    <col min="1" max="1" width="5.7109375" style="11" customWidth="1"/>
    <col min="5" max="6" width="12.42578125" bestFit="1" customWidth="1"/>
    <col min="7" max="7" width="5.7109375" customWidth="1"/>
    <col min="8" max="8" width="19.7109375" customWidth="1"/>
    <col min="9" max="9" width="5.7109375" customWidth="1"/>
    <col min="10" max="10" width="19.7109375" customWidth="1"/>
    <col min="11" max="11" width="5.7109375" style="219" customWidth="1"/>
    <col min="15" max="16" width="12.42578125" bestFit="1" customWidth="1"/>
    <col min="17" max="17" width="5.7109375" customWidth="1"/>
    <col min="18" max="18" width="19.7109375" customWidth="1"/>
    <col min="19" max="19" width="5.7109375" customWidth="1"/>
    <col min="20" max="20" width="19.7109375" customWidth="1"/>
  </cols>
  <sheetData>
    <row r="1" spans="1:20" ht="15.75" thickBot="1">
      <c r="A1" s="170" t="s">
        <v>378</v>
      </c>
      <c r="B1" s="139"/>
      <c r="K1" s="220"/>
      <c r="L1" s="139"/>
    </row>
    <row r="2" spans="1:20" ht="62.25" thickBot="1">
      <c r="A2" s="76"/>
      <c r="B2" s="139"/>
      <c r="C2" s="172" t="s">
        <v>461</v>
      </c>
      <c r="D2" s="173"/>
      <c r="E2" s="173"/>
      <c r="F2" s="173"/>
      <c r="G2" s="173"/>
      <c r="H2" s="173"/>
      <c r="I2" s="173"/>
      <c r="J2" s="173"/>
      <c r="K2" s="173"/>
      <c r="L2" s="173"/>
      <c r="M2" s="173"/>
      <c r="N2" s="173"/>
      <c r="O2" s="173"/>
      <c r="P2" s="173"/>
      <c r="Q2" s="173"/>
      <c r="R2" s="173"/>
      <c r="S2" s="173"/>
      <c r="T2" s="174"/>
    </row>
    <row r="3" spans="1:20" ht="15.75" thickBot="1">
      <c r="H3" s="11"/>
      <c r="R3" s="11"/>
    </row>
    <row r="4" spans="1:20" ht="15.75" thickBot="1">
      <c r="A4" s="74"/>
      <c r="B4" s="167" t="s">
        <v>272</v>
      </c>
      <c r="C4" s="168" t="s">
        <v>273</v>
      </c>
      <c r="D4" s="168" t="s">
        <v>274</v>
      </c>
      <c r="E4" s="168" t="s">
        <v>275</v>
      </c>
      <c r="F4" s="168" t="s">
        <v>276</v>
      </c>
      <c r="G4" s="190" t="s">
        <v>277</v>
      </c>
      <c r="H4" s="190"/>
      <c r="I4" s="190" t="s">
        <v>278</v>
      </c>
      <c r="J4" s="191"/>
      <c r="L4" s="167" t="s">
        <v>272</v>
      </c>
      <c r="M4" s="168" t="s">
        <v>273</v>
      </c>
      <c r="N4" s="168" t="s">
        <v>274</v>
      </c>
      <c r="O4" s="168" t="s">
        <v>275</v>
      </c>
      <c r="P4" s="168" t="s">
        <v>276</v>
      </c>
      <c r="Q4" s="190" t="s">
        <v>277</v>
      </c>
      <c r="R4" s="190"/>
      <c r="S4" s="190" t="s">
        <v>278</v>
      </c>
      <c r="T4" s="191"/>
    </row>
    <row r="5" spans="1:20" ht="15.75" thickBot="1"/>
    <row r="6" spans="1:20">
      <c r="A6" s="169">
        <v>1</v>
      </c>
      <c r="B6" s="44" t="s">
        <v>280</v>
      </c>
      <c r="C6" s="45">
        <v>70</v>
      </c>
      <c r="D6" s="45" t="s">
        <v>279</v>
      </c>
      <c r="E6" s="45" t="s">
        <v>422</v>
      </c>
      <c r="F6" s="45" t="s">
        <v>423</v>
      </c>
      <c r="G6" s="45">
        <v>50</v>
      </c>
      <c r="H6" s="45" t="s">
        <v>145</v>
      </c>
      <c r="I6" s="45"/>
      <c r="J6" s="46"/>
      <c r="K6" s="219">
        <v>2</v>
      </c>
      <c r="L6" s="44" t="s">
        <v>280</v>
      </c>
      <c r="M6" s="45">
        <v>70</v>
      </c>
      <c r="N6" s="45" t="s">
        <v>279</v>
      </c>
      <c r="O6" s="45" t="s">
        <v>422</v>
      </c>
      <c r="P6" s="45" t="s">
        <v>424</v>
      </c>
      <c r="Q6" s="45">
        <v>50</v>
      </c>
      <c r="R6" s="45" t="s">
        <v>145</v>
      </c>
      <c r="S6" s="45"/>
      <c r="T6" s="46"/>
    </row>
    <row r="7" spans="1:20">
      <c r="B7" s="22"/>
      <c r="C7" s="47">
        <f>IF(C6="","",(SUM(G6:G19)+SUM(I6:I19))/C6)</f>
        <v>1</v>
      </c>
      <c r="D7" s="11"/>
      <c r="E7" s="11"/>
      <c r="F7" s="11"/>
      <c r="G7" s="11">
        <v>20</v>
      </c>
      <c r="H7" s="52" t="s">
        <v>144</v>
      </c>
      <c r="I7" s="11"/>
      <c r="J7" s="48"/>
      <c r="L7" s="22"/>
      <c r="M7" s="47">
        <f>IF(M6="","",(SUM(Q6:Q19)+SUM(S6:S19))/M6)</f>
        <v>1</v>
      </c>
      <c r="N7" s="11"/>
      <c r="O7" s="11"/>
      <c r="P7" s="11"/>
      <c r="Q7" s="11">
        <v>20</v>
      </c>
      <c r="R7" s="52" t="s">
        <v>144</v>
      </c>
      <c r="S7" s="11"/>
      <c r="T7" s="48"/>
    </row>
    <row r="8" spans="1:20">
      <c r="B8" s="22"/>
      <c r="C8" s="11"/>
      <c r="D8" s="11"/>
      <c r="E8" s="11"/>
      <c r="F8" s="11"/>
      <c r="G8" s="52"/>
      <c r="H8" s="11"/>
      <c r="I8" s="11"/>
      <c r="J8" s="48"/>
      <c r="L8" s="22"/>
      <c r="M8" s="11"/>
      <c r="N8" s="11"/>
      <c r="O8" s="11"/>
      <c r="P8" s="11"/>
      <c r="Q8" s="52"/>
      <c r="R8" s="11"/>
      <c r="S8" s="11"/>
      <c r="T8" s="48"/>
    </row>
    <row r="9" spans="1:20">
      <c r="B9" s="22"/>
      <c r="C9" s="11"/>
      <c r="D9" s="11"/>
      <c r="E9" s="11"/>
      <c r="F9" s="11"/>
      <c r="G9" s="52"/>
      <c r="H9" s="11"/>
      <c r="I9" s="11"/>
      <c r="J9" s="48"/>
      <c r="L9" s="22"/>
      <c r="M9" s="11"/>
      <c r="N9" s="11"/>
      <c r="O9" s="11"/>
      <c r="P9" s="11"/>
      <c r="Q9" s="52"/>
      <c r="R9" s="11"/>
      <c r="S9" s="11"/>
      <c r="T9" s="48"/>
    </row>
    <row r="10" spans="1:20" ht="15.75" thickBot="1">
      <c r="B10" s="22"/>
      <c r="C10" s="11"/>
      <c r="D10" s="11"/>
      <c r="E10" s="11"/>
      <c r="F10" s="11"/>
      <c r="G10" s="52"/>
      <c r="H10" s="11"/>
      <c r="I10" s="11"/>
      <c r="J10" s="48"/>
      <c r="L10" s="22"/>
      <c r="M10" s="11"/>
      <c r="N10" s="11"/>
      <c r="O10" s="11"/>
      <c r="P10" s="11"/>
      <c r="Q10" s="52"/>
      <c r="R10" s="11"/>
      <c r="S10" s="11"/>
      <c r="T10" s="48"/>
    </row>
    <row r="11" spans="1:20" ht="15" customHeight="1">
      <c r="B11" s="22"/>
      <c r="C11" s="184" t="s">
        <v>489</v>
      </c>
      <c r="D11" s="185"/>
      <c r="E11" s="186"/>
      <c r="F11" s="11"/>
      <c r="G11" s="52"/>
      <c r="H11" s="11"/>
      <c r="I11" s="11"/>
      <c r="J11" s="48"/>
      <c r="L11" s="22"/>
      <c r="M11" s="184" t="s">
        <v>490</v>
      </c>
      <c r="N11" s="185"/>
      <c r="O11" s="186"/>
      <c r="P11" s="11"/>
      <c r="Q11" s="52"/>
      <c r="R11" s="11"/>
      <c r="S11" s="11"/>
      <c r="T11" s="48"/>
    </row>
    <row r="12" spans="1:20" ht="15.75" thickBot="1">
      <c r="B12" s="22"/>
      <c r="C12" s="187"/>
      <c r="D12" s="188"/>
      <c r="E12" s="189"/>
      <c r="F12" s="11"/>
      <c r="G12" s="52"/>
      <c r="H12" s="11"/>
      <c r="I12" s="11"/>
      <c r="J12" s="48"/>
      <c r="L12" s="22"/>
      <c r="M12" s="187"/>
      <c r="N12" s="188"/>
      <c r="O12" s="189"/>
      <c r="P12" s="11"/>
      <c r="Q12" s="52"/>
      <c r="R12" s="11"/>
      <c r="S12" s="11"/>
      <c r="T12" s="48"/>
    </row>
    <row r="13" spans="1:20" ht="15.75" thickBot="1">
      <c r="B13" s="22"/>
      <c r="C13" s="11"/>
      <c r="D13" s="11"/>
      <c r="E13" s="11"/>
      <c r="F13" s="11"/>
      <c r="G13" s="52"/>
      <c r="H13" s="11"/>
      <c r="I13" s="11"/>
      <c r="J13" s="48"/>
      <c r="L13" s="22"/>
      <c r="M13" s="11"/>
      <c r="N13" s="11"/>
      <c r="O13" s="11"/>
      <c r="P13" s="11"/>
      <c r="Q13" s="52"/>
      <c r="R13" s="11"/>
      <c r="S13" s="11"/>
      <c r="T13" s="48"/>
    </row>
    <row r="14" spans="1:20">
      <c r="B14" s="22"/>
      <c r="C14" s="210" t="s">
        <v>505</v>
      </c>
      <c r="D14" s="211"/>
      <c r="E14" s="212"/>
      <c r="F14" s="11"/>
      <c r="G14" s="52"/>
      <c r="H14" s="11"/>
      <c r="I14" s="11"/>
      <c r="J14" s="48"/>
      <c r="L14" s="22"/>
      <c r="M14" s="210" t="s">
        <v>506</v>
      </c>
      <c r="N14" s="211"/>
      <c r="O14" s="212"/>
      <c r="P14" s="11"/>
      <c r="Q14" s="52"/>
      <c r="R14" s="11"/>
      <c r="S14" s="11"/>
      <c r="T14" s="48"/>
    </row>
    <row r="15" spans="1:20">
      <c r="B15" s="22"/>
      <c r="C15" s="213"/>
      <c r="D15" s="214"/>
      <c r="E15" s="215"/>
      <c r="F15" s="11"/>
      <c r="G15" s="52"/>
      <c r="H15" s="11"/>
      <c r="I15" s="11"/>
      <c r="J15" s="48"/>
      <c r="L15" s="22"/>
      <c r="M15" s="213"/>
      <c r="N15" s="214"/>
      <c r="O15" s="215"/>
      <c r="P15" s="11"/>
      <c r="Q15" s="52"/>
      <c r="R15" s="11"/>
      <c r="S15" s="11"/>
      <c r="T15" s="48"/>
    </row>
    <row r="16" spans="1:20">
      <c r="B16" s="22"/>
      <c r="C16" s="213"/>
      <c r="D16" s="214"/>
      <c r="E16" s="215"/>
      <c r="F16" s="11"/>
      <c r="G16" s="52"/>
      <c r="H16" s="11"/>
      <c r="I16" s="11"/>
      <c r="J16" s="48"/>
      <c r="L16" s="22"/>
      <c r="M16" s="213"/>
      <c r="N16" s="214"/>
      <c r="O16" s="215"/>
      <c r="P16" s="11"/>
      <c r="Q16" s="52"/>
      <c r="R16" s="11"/>
      <c r="S16" s="11"/>
      <c r="T16" s="48"/>
    </row>
    <row r="17" spans="1:20">
      <c r="B17" s="22"/>
      <c r="C17" s="213"/>
      <c r="D17" s="214"/>
      <c r="E17" s="215"/>
      <c r="F17" s="11"/>
      <c r="G17" s="52"/>
      <c r="H17" s="52"/>
      <c r="I17" s="11"/>
      <c r="J17" s="48"/>
      <c r="L17" s="22"/>
      <c r="M17" s="213"/>
      <c r="N17" s="214"/>
      <c r="O17" s="215"/>
      <c r="P17" s="11"/>
      <c r="Q17" s="52"/>
      <c r="R17" s="52"/>
      <c r="S17" s="11"/>
      <c r="T17" s="48"/>
    </row>
    <row r="18" spans="1:20" ht="15.75" thickBot="1">
      <c r="B18" s="22"/>
      <c r="C18" s="216"/>
      <c r="D18" s="217"/>
      <c r="E18" s="218"/>
      <c r="F18" s="11"/>
      <c r="G18" s="52"/>
      <c r="H18" s="52"/>
      <c r="I18" s="11"/>
      <c r="J18" s="48"/>
      <c r="L18" s="22"/>
      <c r="M18" s="216"/>
      <c r="N18" s="217"/>
      <c r="O18" s="218"/>
      <c r="P18" s="11"/>
      <c r="Q18" s="52"/>
      <c r="R18" s="52"/>
      <c r="S18" s="11"/>
      <c r="T18" s="48"/>
    </row>
    <row r="19" spans="1:20" ht="15.75" thickBot="1">
      <c r="B19" s="49"/>
      <c r="C19" s="50"/>
      <c r="D19" s="50"/>
      <c r="E19" s="50"/>
      <c r="F19" s="50"/>
      <c r="G19" s="50"/>
      <c r="H19" s="50"/>
      <c r="I19" s="50"/>
      <c r="J19" s="51"/>
      <c r="L19" s="49"/>
      <c r="M19" s="50"/>
      <c r="N19" s="50"/>
      <c r="O19" s="50"/>
      <c r="P19" s="50"/>
      <c r="Q19" s="50"/>
      <c r="R19" s="50"/>
      <c r="S19" s="50"/>
      <c r="T19" s="51"/>
    </row>
    <row r="20" spans="1:20" ht="15.75" thickBot="1"/>
    <row r="21" spans="1:20">
      <c r="A21" s="169">
        <v>3</v>
      </c>
      <c r="B21" s="44" t="s">
        <v>280</v>
      </c>
      <c r="C21" s="45">
        <v>70</v>
      </c>
      <c r="D21" s="45" t="s">
        <v>279</v>
      </c>
      <c r="E21" s="45" t="s">
        <v>422</v>
      </c>
      <c r="F21" s="45"/>
      <c r="G21" s="45">
        <v>50</v>
      </c>
      <c r="H21" s="45" t="s">
        <v>145</v>
      </c>
      <c r="I21" s="45"/>
      <c r="J21" s="46"/>
      <c r="K21" s="219">
        <v>4</v>
      </c>
      <c r="L21" s="44"/>
      <c r="M21" s="45"/>
      <c r="N21" s="45"/>
      <c r="O21" s="45"/>
      <c r="P21" s="45"/>
      <c r="Q21" s="45">
        <v>50</v>
      </c>
      <c r="R21" s="45" t="s">
        <v>145</v>
      </c>
      <c r="S21" s="45"/>
      <c r="T21" s="46"/>
    </row>
    <row r="22" spans="1:20">
      <c r="B22" s="22"/>
      <c r="C22" s="47">
        <f t="shared" ref="C22" si="0">IF(C21="","",(SUM(G21:G34)+SUM(I21:I34))/C21)</f>
        <v>1</v>
      </c>
      <c r="D22" s="11"/>
      <c r="E22" s="11"/>
      <c r="F22" s="11"/>
      <c r="G22" s="11">
        <v>20</v>
      </c>
      <c r="H22" s="52" t="s">
        <v>144</v>
      </c>
      <c r="I22" s="11"/>
      <c r="J22" s="48"/>
      <c r="L22" s="22"/>
      <c r="M22" s="47" t="str">
        <f t="shared" ref="M22" si="1">IF(M21="","",(SUM(Q21:Q34)+SUM(S21:S34))/M21)</f>
        <v/>
      </c>
      <c r="N22" s="11"/>
      <c r="O22" s="11"/>
      <c r="P22" s="11"/>
      <c r="Q22" s="11">
        <v>20</v>
      </c>
      <c r="R22" s="52" t="s">
        <v>144</v>
      </c>
      <c r="S22" s="11"/>
      <c r="T22" s="48"/>
    </row>
    <row r="23" spans="1:20">
      <c r="B23" s="22"/>
      <c r="C23" s="11"/>
      <c r="D23" s="11"/>
      <c r="E23" s="11"/>
      <c r="F23" s="11"/>
      <c r="G23" s="52"/>
      <c r="H23" s="11"/>
      <c r="I23" s="11"/>
      <c r="J23" s="48"/>
      <c r="L23" s="22"/>
      <c r="M23" s="11"/>
      <c r="N23" s="11"/>
      <c r="O23" s="11"/>
      <c r="P23" s="11"/>
      <c r="Q23" s="52"/>
      <c r="R23" s="11"/>
      <c r="S23" s="11"/>
      <c r="T23" s="48"/>
    </row>
    <row r="24" spans="1:20">
      <c r="B24" s="22"/>
      <c r="C24" s="11"/>
      <c r="D24" s="11"/>
      <c r="E24" s="11"/>
      <c r="F24" s="11"/>
      <c r="G24" s="52"/>
      <c r="H24" s="11"/>
      <c r="I24" s="11"/>
      <c r="J24" s="48"/>
      <c r="L24" s="22"/>
      <c r="M24" s="11"/>
      <c r="N24" s="11"/>
      <c r="O24" s="11"/>
      <c r="P24" s="11"/>
      <c r="Q24" s="52"/>
      <c r="R24" s="11"/>
      <c r="S24" s="11"/>
      <c r="T24" s="48"/>
    </row>
    <row r="25" spans="1:20" ht="15.75" thickBot="1">
      <c r="B25" s="22"/>
      <c r="C25" s="11"/>
      <c r="D25" s="11"/>
      <c r="E25" s="11"/>
      <c r="F25" s="11"/>
      <c r="G25" s="52"/>
      <c r="H25" s="11"/>
      <c r="I25" s="11"/>
      <c r="J25" s="48"/>
      <c r="L25" s="22"/>
      <c r="M25" s="11"/>
      <c r="N25" s="11"/>
      <c r="O25" s="11"/>
      <c r="P25" s="11"/>
      <c r="Q25" s="52"/>
      <c r="R25" s="11"/>
      <c r="S25" s="11"/>
      <c r="T25" s="48"/>
    </row>
    <row r="26" spans="1:20">
      <c r="B26" s="22"/>
      <c r="C26" s="184" t="s">
        <v>491</v>
      </c>
      <c r="D26" s="185"/>
      <c r="E26" s="186"/>
      <c r="F26" s="11"/>
      <c r="G26" s="52"/>
      <c r="H26" s="11"/>
      <c r="I26" s="11"/>
      <c r="J26" s="48"/>
      <c r="L26" s="22"/>
      <c r="M26" s="184" t="s">
        <v>507</v>
      </c>
      <c r="N26" s="185"/>
      <c r="O26" s="186"/>
      <c r="P26" s="11"/>
      <c r="Q26" s="52"/>
      <c r="R26" s="11"/>
      <c r="S26" s="11"/>
      <c r="T26" s="48"/>
    </row>
    <row r="27" spans="1:20" ht="15.75" thickBot="1">
      <c r="B27" s="22"/>
      <c r="C27" s="187"/>
      <c r="D27" s="188"/>
      <c r="E27" s="189"/>
      <c r="F27" s="11"/>
      <c r="G27" s="52"/>
      <c r="H27" s="11"/>
      <c r="I27" s="11"/>
      <c r="J27" s="48"/>
      <c r="L27" s="22"/>
      <c r="M27" s="187"/>
      <c r="N27" s="188"/>
      <c r="O27" s="189"/>
      <c r="P27" s="11"/>
      <c r="Q27" s="52"/>
      <c r="R27" s="11"/>
      <c r="S27" s="11"/>
      <c r="T27" s="48"/>
    </row>
    <row r="28" spans="1:20" ht="15.75" thickBot="1">
      <c r="B28" s="22"/>
      <c r="C28" s="11"/>
      <c r="D28" s="11"/>
      <c r="E28" s="11"/>
      <c r="F28" s="11"/>
      <c r="G28" s="52"/>
      <c r="H28" s="11"/>
      <c r="I28" s="11"/>
      <c r="J28" s="48"/>
      <c r="L28" s="22"/>
      <c r="M28" s="11"/>
      <c r="N28" s="11"/>
      <c r="O28" s="11"/>
      <c r="P28" s="11"/>
      <c r="Q28" s="52"/>
      <c r="R28" s="11"/>
      <c r="S28" s="11"/>
      <c r="T28" s="48"/>
    </row>
    <row r="29" spans="1:20">
      <c r="B29" s="22"/>
      <c r="C29" s="210" t="s">
        <v>504</v>
      </c>
      <c r="D29" s="211"/>
      <c r="E29" s="212"/>
      <c r="F29" s="11"/>
      <c r="G29" s="52"/>
      <c r="H29" s="11"/>
      <c r="I29" s="11"/>
      <c r="J29" s="48"/>
      <c r="L29" s="22"/>
      <c r="M29" s="210" t="s">
        <v>508</v>
      </c>
      <c r="N29" s="211"/>
      <c r="O29" s="212"/>
      <c r="P29" s="11"/>
      <c r="Q29" s="52"/>
      <c r="R29" s="11"/>
      <c r="S29" s="11"/>
      <c r="T29" s="48"/>
    </row>
    <row r="30" spans="1:20">
      <c r="B30" s="22"/>
      <c r="C30" s="213"/>
      <c r="D30" s="214"/>
      <c r="E30" s="215"/>
      <c r="F30" s="11"/>
      <c r="G30" s="52"/>
      <c r="H30" s="11"/>
      <c r="I30" s="11"/>
      <c r="J30" s="48"/>
      <c r="L30" s="22"/>
      <c r="M30" s="213"/>
      <c r="N30" s="214"/>
      <c r="O30" s="215"/>
      <c r="P30" s="11"/>
      <c r="Q30" s="52"/>
      <c r="R30" s="11"/>
      <c r="S30" s="11"/>
      <c r="T30" s="48"/>
    </row>
    <row r="31" spans="1:20">
      <c r="B31" s="22"/>
      <c r="C31" s="213"/>
      <c r="D31" s="214"/>
      <c r="E31" s="215"/>
      <c r="F31" s="11"/>
      <c r="G31" s="52"/>
      <c r="H31" s="11"/>
      <c r="I31" s="11"/>
      <c r="J31" s="48"/>
      <c r="L31" s="22"/>
      <c r="M31" s="213"/>
      <c r="N31" s="214"/>
      <c r="O31" s="215"/>
      <c r="P31" s="11"/>
      <c r="Q31" s="52"/>
      <c r="R31" s="11"/>
      <c r="S31" s="11"/>
      <c r="T31" s="48"/>
    </row>
    <row r="32" spans="1:20">
      <c r="B32" s="22"/>
      <c r="C32" s="213"/>
      <c r="D32" s="214"/>
      <c r="E32" s="215"/>
      <c r="F32" s="11"/>
      <c r="G32" s="52"/>
      <c r="H32" s="52"/>
      <c r="I32" s="11"/>
      <c r="J32" s="48"/>
      <c r="L32" s="22"/>
      <c r="M32" s="213"/>
      <c r="N32" s="214"/>
      <c r="O32" s="215"/>
      <c r="P32" s="11"/>
      <c r="Q32" s="52"/>
      <c r="R32" s="52"/>
      <c r="S32" s="11"/>
      <c r="T32" s="48"/>
    </row>
    <row r="33" spans="1:20" ht="15.75" thickBot="1">
      <c r="B33" s="22"/>
      <c r="C33" s="216"/>
      <c r="D33" s="217"/>
      <c r="E33" s="218"/>
      <c r="F33" s="11"/>
      <c r="G33" s="52"/>
      <c r="H33" s="52"/>
      <c r="I33" s="11"/>
      <c r="J33" s="48"/>
      <c r="L33" s="22"/>
      <c r="M33" s="216"/>
      <c r="N33" s="217"/>
      <c r="O33" s="218"/>
      <c r="P33" s="11"/>
      <c r="Q33" s="52"/>
      <c r="R33" s="52"/>
      <c r="S33" s="11"/>
      <c r="T33" s="48"/>
    </row>
    <row r="34" spans="1:20" ht="15.75" thickBot="1">
      <c r="B34" s="49"/>
      <c r="C34" s="50"/>
      <c r="D34" s="50"/>
      <c r="E34" s="50"/>
      <c r="F34" s="50"/>
      <c r="G34" s="50"/>
      <c r="H34" s="50"/>
      <c r="I34" s="50"/>
      <c r="J34" s="51"/>
      <c r="L34" s="49"/>
      <c r="M34" s="50"/>
      <c r="N34" s="50"/>
      <c r="O34" s="50"/>
      <c r="P34" s="50"/>
      <c r="Q34" s="50"/>
      <c r="R34" s="50"/>
      <c r="S34" s="50"/>
      <c r="T34" s="51"/>
    </row>
    <row r="35" spans="1:20" ht="15.75" thickBot="1">
      <c r="B35" s="209"/>
      <c r="C35" s="209"/>
      <c r="D35" s="209"/>
      <c r="E35" s="209"/>
      <c r="F35" s="209"/>
      <c r="G35" s="209"/>
      <c r="H35" s="209"/>
      <c r="I35" s="209"/>
      <c r="J35" s="209"/>
      <c r="L35" s="209"/>
      <c r="M35" s="209"/>
      <c r="N35" s="209"/>
      <c r="O35" s="209"/>
      <c r="P35" s="209"/>
      <c r="Q35" s="209"/>
      <c r="R35" s="209"/>
      <c r="S35" s="209"/>
      <c r="T35" s="209"/>
    </row>
    <row r="36" spans="1:20">
      <c r="A36" s="169">
        <v>5</v>
      </c>
      <c r="B36" s="44" t="s">
        <v>280</v>
      </c>
      <c r="C36" s="45">
        <v>70</v>
      </c>
      <c r="D36" s="45" t="s">
        <v>279</v>
      </c>
      <c r="E36" s="45" t="s">
        <v>422</v>
      </c>
      <c r="F36" s="45"/>
      <c r="G36" s="45">
        <v>50</v>
      </c>
      <c r="H36" s="45" t="s">
        <v>145</v>
      </c>
      <c r="I36" s="45"/>
      <c r="J36" s="46"/>
      <c r="K36" s="219">
        <v>6</v>
      </c>
      <c r="L36" s="44" t="s">
        <v>280</v>
      </c>
      <c r="M36" s="45">
        <v>70</v>
      </c>
      <c r="N36" s="45" t="s">
        <v>279</v>
      </c>
      <c r="O36" s="45" t="s">
        <v>422</v>
      </c>
      <c r="P36" s="45" t="s">
        <v>283</v>
      </c>
      <c r="Q36" s="45">
        <v>50</v>
      </c>
      <c r="R36" s="45" t="s">
        <v>145</v>
      </c>
      <c r="S36" s="45"/>
      <c r="T36" s="46"/>
    </row>
    <row r="37" spans="1:20">
      <c r="B37" s="22"/>
      <c r="C37" s="47">
        <f t="shared" ref="C37" si="2">IF(C36="","",(SUM(G36:G49)+SUM(I36:I49))/C36)</f>
        <v>1</v>
      </c>
      <c r="D37" s="11"/>
      <c r="E37" s="11"/>
      <c r="F37" s="11"/>
      <c r="G37" s="11">
        <v>20</v>
      </c>
      <c r="H37" s="52" t="s">
        <v>144</v>
      </c>
      <c r="I37" s="11"/>
      <c r="J37" s="48"/>
      <c r="L37" s="22"/>
      <c r="M37" s="47">
        <f t="shared" ref="M37" si="3">IF(M36="","",(SUM(Q36:Q49)+SUM(S36:S49))/M36)</f>
        <v>1</v>
      </c>
      <c r="N37" s="11"/>
      <c r="O37" s="11"/>
      <c r="P37" s="11"/>
      <c r="Q37" s="11">
        <v>20</v>
      </c>
      <c r="R37" s="52" t="s">
        <v>144</v>
      </c>
      <c r="S37" s="11"/>
      <c r="T37" s="48"/>
    </row>
    <row r="38" spans="1:20">
      <c r="B38" s="22"/>
      <c r="C38" s="11"/>
      <c r="D38" s="11"/>
      <c r="E38" s="11"/>
      <c r="F38" s="11"/>
      <c r="G38" s="52"/>
      <c r="H38" s="11"/>
      <c r="I38" s="11"/>
      <c r="J38" s="48"/>
      <c r="L38" s="22"/>
      <c r="M38" s="11"/>
      <c r="N38" s="11"/>
      <c r="O38" s="11"/>
      <c r="P38" s="11"/>
      <c r="Q38" s="52"/>
      <c r="R38" s="11"/>
      <c r="S38" s="11"/>
      <c r="T38" s="48"/>
    </row>
    <row r="39" spans="1:20">
      <c r="B39" s="22"/>
      <c r="C39" s="11"/>
      <c r="D39" s="11"/>
      <c r="E39" s="11"/>
      <c r="F39" s="11"/>
      <c r="G39" s="52"/>
      <c r="H39" s="11"/>
      <c r="I39" s="11"/>
      <c r="J39" s="48"/>
      <c r="L39" s="22"/>
      <c r="M39" s="11"/>
      <c r="N39" s="11"/>
      <c r="O39" s="11"/>
      <c r="P39" s="11"/>
      <c r="Q39" s="52"/>
      <c r="R39" s="11"/>
      <c r="S39" s="11"/>
      <c r="T39" s="48"/>
    </row>
    <row r="40" spans="1:20" ht="15.75" thickBot="1">
      <c r="B40" s="22"/>
      <c r="C40" s="11"/>
      <c r="D40" s="11"/>
      <c r="E40" s="11"/>
      <c r="F40" s="11"/>
      <c r="G40" s="52"/>
      <c r="H40" s="11"/>
      <c r="I40" s="11"/>
      <c r="J40" s="48"/>
      <c r="L40" s="22"/>
      <c r="M40" s="11"/>
      <c r="N40" s="11"/>
      <c r="O40" s="11"/>
      <c r="P40" s="11"/>
      <c r="Q40" s="52"/>
      <c r="R40" s="11"/>
      <c r="S40" s="11"/>
      <c r="T40" s="48"/>
    </row>
    <row r="41" spans="1:20">
      <c r="B41" s="22"/>
      <c r="C41" s="184" t="s">
        <v>509</v>
      </c>
      <c r="D41" s="185"/>
      <c r="E41" s="186"/>
      <c r="F41" s="11"/>
      <c r="G41" s="52"/>
      <c r="H41" s="11"/>
      <c r="I41" s="11"/>
      <c r="J41" s="48"/>
      <c r="L41" s="22"/>
      <c r="M41" s="184" t="s">
        <v>511</v>
      </c>
      <c r="N41" s="185"/>
      <c r="O41" s="186"/>
      <c r="P41" s="11"/>
      <c r="Q41" s="52"/>
      <c r="R41" s="11"/>
      <c r="S41" s="11"/>
      <c r="T41" s="48"/>
    </row>
    <row r="42" spans="1:20" ht="15.75" thickBot="1">
      <c r="B42" s="22"/>
      <c r="C42" s="187"/>
      <c r="D42" s="188"/>
      <c r="E42" s="189"/>
      <c r="F42" s="11"/>
      <c r="G42" s="52"/>
      <c r="H42" s="11"/>
      <c r="I42" s="11"/>
      <c r="J42" s="48"/>
      <c r="L42" s="22"/>
      <c r="M42" s="187"/>
      <c r="N42" s="188"/>
      <c r="O42" s="189"/>
      <c r="P42" s="11"/>
      <c r="Q42" s="52"/>
      <c r="R42" s="11"/>
      <c r="S42" s="11"/>
      <c r="T42" s="48"/>
    </row>
    <row r="43" spans="1:20" ht="15.75" thickBot="1">
      <c r="B43" s="22"/>
      <c r="C43" s="11"/>
      <c r="D43" s="11"/>
      <c r="E43" s="11"/>
      <c r="F43" s="11"/>
      <c r="G43" s="52"/>
      <c r="H43" s="11"/>
      <c r="I43" s="11"/>
      <c r="J43" s="48"/>
      <c r="L43" s="22"/>
      <c r="M43" s="11"/>
      <c r="N43" s="11"/>
      <c r="O43" s="11"/>
      <c r="P43" s="11"/>
      <c r="Q43" s="52"/>
      <c r="R43" s="11"/>
      <c r="S43" s="11"/>
      <c r="T43" s="48"/>
    </row>
    <row r="44" spans="1:20">
      <c r="B44" s="22"/>
      <c r="C44" s="210" t="s">
        <v>510</v>
      </c>
      <c r="D44" s="211"/>
      <c r="E44" s="212"/>
      <c r="F44" s="11"/>
      <c r="G44" s="52"/>
      <c r="H44" s="11"/>
      <c r="I44" s="11"/>
      <c r="J44" s="48"/>
      <c r="L44" s="22"/>
      <c r="M44" s="210" t="s">
        <v>512</v>
      </c>
      <c r="N44" s="211"/>
      <c r="O44" s="212"/>
      <c r="P44" s="11"/>
      <c r="Q44" s="52"/>
      <c r="R44" s="11"/>
      <c r="S44" s="11"/>
      <c r="T44" s="48"/>
    </row>
    <row r="45" spans="1:20">
      <c r="B45" s="22"/>
      <c r="C45" s="213"/>
      <c r="D45" s="214"/>
      <c r="E45" s="215"/>
      <c r="F45" s="11"/>
      <c r="G45" s="52"/>
      <c r="H45" s="11"/>
      <c r="I45" s="11"/>
      <c r="J45" s="48"/>
      <c r="L45" s="22"/>
      <c r="M45" s="213"/>
      <c r="N45" s="214"/>
      <c r="O45" s="215"/>
      <c r="P45" s="11"/>
      <c r="Q45" s="52"/>
      <c r="R45" s="11"/>
      <c r="S45" s="11"/>
      <c r="T45" s="48"/>
    </row>
    <row r="46" spans="1:20">
      <c r="B46" s="22"/>
      <c r="C46" s="213"/>
      <c r="D46" s="214"/>
      <c r="E46" s="215"/>
      <c r="F46" s="11"/>
      <c r="G46" s="52"/>
      <c r="H46" s="11"/>
      <c r="I46" s="11"/>
      <c r="J46" s="48"/>
      <c r="L46" s="22"/>
      <c r="M46" s="213"/>
      <c r="N46" s="214"/>
      <c r="O46" s="215"/>
      <c r="P46" s="11"/>
      <c r="Q46" s="52"/>
      <c r="R46" s="11"/>
      <c r="S46" s="11"/>
      <c r="T46" s="48"/>
    </row>
    <row r="47" spans="1:20">
      <c r="B47" s="22"/>
      <c r="C47" s="213"/>
      <c r="D47" s="214"/>
      <c r="E47" s="215"/>
      <c r="F47" s="11"/>
      <c r="G47" s="52"/>
      <c r="H47" s="52"/>
      <c r="I47" s="11"/>
      <c r="J47" s="48"/>
      <c r="L47" s="22"/>
      <c r="M47" s="213"/>
      <c r="N47" s="214"/>
      <c r="O47" s="215"/>
      <c r="P47" s="11"/>
      <c r="Q47" s="52"/>
      <c r="R47" s="52"/>
      <c r="S47" s="11"/>
      <c r="T47" s="48"/>
    </row>
    <row r="48" spans="1:20" ht="15.75" thickBot="1">
      <c r="B48" s="22"/>
      <c r="C48" s="216"/>
      <c r="D48" s="217"/>
      <c r="E48" s="218"/>
      <c r="F48" s="11"/>
      <c r="G48" s="52"/>
      <c r="H48" s="52"/>
      <c r="I48" s="11"/>
      <c r="J48" s="48"/>
      <c r="L48" s="22"/>
      <c r="M48" s="216"/>
      <c r="N48" s="217"/>
      <c r="O48" s="218"/>
      <c r="P48" s="11"/>
      <c r="Q48" s="52"/>
      <c r="R48" s="52"/>
      <c r="S48" s="11"/>
      <c r="T48" s="48"/>
    </row>
    <row r="49" spans="1:20" ht="15.75" thickBot="1">
      <c r="B49" s="49"/>
      <c r="C49" s="50"/>
      <c r="D49" s="50"/>
      <c r="E49" s="50"/>
      <c r="F49" s="50"/>
      <c r="G49" s="50"/>
      <c r="H49" s="50"/>
      <c r="I49" s="50"/>
      <c r="J49" s="51"/>
      <c r="L49" s="49"/>
      <c r="M49" s="50"/>
      <c r="N49" s="50"/>
      <c r="O49" s="50"/>
      <c r="P49" s="50"/>
      <c r="Q49" s="50"/>
      <c r="R49" s="50"/>
      <c r="S49" s="50"/>
      <c r="T49" s="51"/>
    </row>
    <row r="50" spans="1:20" ht="15.75" thickBot="1">
      <c r="B50" s="50"/>
      <c r="C50" s="50"/>
      <c r="D50" s="50"/>
      <c r="E50" s="50"/>
      <c r="F50" s="50"/>
      <c r="G50" s="50"/>
      <c r="H50" s="50"/>
      <c r="I50" s="50"/>
      <c r="J50" s="50"/>
      <c r="L50" s="50"/>
      <c r="M50" s="50"/>
      <c r="N50" s="50"/>
      <c r="O50" s="50"/>
      <c r="P50" s="50"/>
      <c r="Q50" s="50"/>
      <c r="R50" s="50"/>
      <c r="S50" s="50"/>
      <c r="T50" s="50"/>
    </row>
    <row r="51" spans="1:20">
      <c r="A51" s="169">
        <v>7</v>
      </c>
      <c r="B51" s="44" t="s">
        <v>280</v>
      </c>
      <c r="C51" s="45">
        <v>70</v>
      </c>
      <c r="D51" s="45" t="s">
        <v>279</v>
      </c>
      <c r="E51" s="45" t="s">
        <v>423</v>
      </c>
      <c r="F51" s="45" t="s">
        <v>422</v>
      </c>
      <c r="G51" s="45">
        <v>50</v>
      </c>
      <c r="H51" s="45" t="s">
        <v>129</v>
      </c>
      <c r="I51" s="45"/>
      <c r="J51" s="46"/>
      <c r="K51" s="219">
        <v>8</v>
      </c>
      <c r="L51" s="44" t="s">
        <v>280</v>
      </c>
      <c r="M51" s="45">
        <v>70</v>
      </c>
      <c r="N51" s="45" t="s">
        <v>279</v>
      </c>
      <c r="O51" s="45" t="s">
        <v>423</v>
      </c>
      <c r="P51" s="45" t="s">
        <v>424</v>
      </c>
      <c r="Q51" s="45">
        <v>50</v>
      </c>
      <c r="R51" s="45" t="s">
        <v>129</v>
      </c>
      <c r="S51" s="45"/>
      <c r="T51" s="46"/>
    </row>
    <row r="52" spans="1:20">
      <c r="B52" s="22"/>
      <c r="C52" s="47">
        <f t="shared" ref="C52" si="4">IF(C51="","",(SUM(G51:G64)+SUM(I51:I64))/C51)</f>
        <v>1</v>
      </c>
      <c r="D52" s="11"/>
      <c r="E52" s="11"/>
      <c r="F52" s="11"/>
      <c r="G52" s="11">
        <v>10</v>
      </c>
      <c r="H52" s="52" t="s">
        <v>128</v>
      </c>
      <c r="I52" s="11"/>
      <c r="J52" s="48"/>
      <c r="L52" s="22"/>
      <c r="M52" s="47">
        <f t="shared" ref="M52" si="5">IF(M51="","",(SUM(Q51:Q64)+SUM(S51:S64))/M51)</f>
        <v>1</v>
      </c>
      <c r="N52" s="11"/>
      <c r="O52" s="11"/>
      <c r="P52" s="11"/>
      <c r="Q52" s="11">
        <v>10</v>
      </c>
      <c r="R52" s="52" t="s">
        <v>128</v>
      </c>
      <c r="S52" s="11"/>
      <c r="T52" s="48"/>
    </row>
    <row r="53" spans="1:20">
      <c r="B53" s="22"/>
      <c r="C53" s="11"/>
      <c r="D53" s="11"/>
      <c r="E53" s="11"/>
      <c r="F53" s="11"/>
      <c r="G53" s="52">
        <v>10</v>
      </c>
      <c r="H53" s="11" t="s">
        <v>127</v>
      </c>
      <c r="I53" s="11"/>
      <c r="J53" s="48"/>
      <c r="L53" s="22"/>
      <c r="M53" s="11"/>
      <c r="N53" s="11"/>
      <c r="O53" s="11"/>
      <c r="P53" s="11"/>
      <c r="Q53" s="52">
        <v>10</v>
      </c>
      <c r="R53" s="11" t="s">
        <v>127</v>
      </c>
      <c r="S53" s="11"/>
      <c r="T53" s="48"/>
    </row>
    <row r="54" spans="1:20">
      <c r="B54" s="22"/>
      <c r="C54" s="11"/>
      <c r="D54" s="11"/>
      <c r="E54" s="11"/>
      <c r="F54" s="11"/>
      <c r="G54" s="52"/>
      <c r="H54" s="11"/>
      <c r="I54" s="11"/>
      <c r="J54" s="48"/>
      <c r="L54" s="22"/>
      <c r="M54" s="11"/>
      <c r="N54" s="11"/>
      <c r="O54" s="11"/>
      <c r="P54" s="11"/>
      <c r="Q54" s="52"/>
      <c r="R54" s="11"/>
      <c r="S54" s="11"/>
      <c r="T54" s="48"/>
    </row>
    <row r="55" spans="1:20" ht="15.75" thickBot="1">
      <c r="B55" s="22"/>
      <c r="C55" s="11"/>
      <c r="D55" s="11"/>
      <c r="E55" s="11"/>
      <c r="F55" s="11"/>
      <c r="G55" s="52"/>
      <c r="H55" s="11"/>
      <c r="I55" s="11"/>
      <c r="J55" s="48"/>
      <c r="L55" s="22"/>
      <c r="M55" s="11"/>
      <c r="N55" s="11"/>
      <c r="O55" s="11"/>
      <c r="P55" s="11"/>
      <c r="Q55" s="52"/>
      <c r="R55" s="11"/>
      <c r="S55" s="11"/>
      <c r="T55" s="48"/>
    </row>
    <row r="56" spans="1:20">
      <c r="B56" s="22"/>
      <c r="C56" s="184" t="s">
        <v>515</v>
      </c>
      <c r="D56" s="185"/>
      <c r="E56" s="186"/>
      <c r="F56" s="11"/>
      <c r="G56" s="52"/>
      <c r="H56" s="11"/>
      <c r="I56" s="11"/>
      <c r="J56" s="48"/>
      <c r="L56" s="22"/>
      <c r="M56" s="184" t="s">
        <v>516</v>
      </c>
      <c r="N56" s="185"/>
      <c r="O56" s="186"/>
      <c r="P56" s="11"/>
      <c r="Q56" s="52"/>
      <c r="R56" s="11"/>
      <c r="S56" s="11"/>
      <c r="T56" s="48"/>
    </row>
    <row r="57" spans="1:20" ht="15.75" thickBot="1">
      <c r="B57" s="22"/>
      <c r="C57" s="187"/>
      <c r="D57" s="188"/>
      <c r="E57" s="189"/>
      <c r="F57" s="11"/>
      <c r="G57" s="52"/>
      <c r="H57" s="11"/>
      <c r="I57" s="11"/>
      <c r="J57" s="48"/>
      <c r="L57" s="22"/>
      <c r="M57" s="187"/>
      <c r="N57" s="188"/>
      <c r="O57" s="189"/>
      <c r="P57" s="11"/>
      <c r="Q57" s="52"/>
      <c r="R57" s="11"/>
      <c r="S57" s="11"/>
      <c r="T57" s="48"/>
    </row>
    <row r="58" spans="1:20" ht="15.75" thickBot="1">
      <c r="B58" s="22"/>
      <c r="C58" s="11"/>
      <c r="D58" s="11"/>
      <c r="E58" s="11"/>
      <c r="F58" s="11"/>
      <c r="G58" s="52"/>
      <c r="H58" s="11"/>
      <c r="I58" s="11"/>
      <c r="J58" s="48"/>
      <c r="L58" s="22"/>
      <c r="M58" s="11"/>
      <c r="N58" s="11"/>
      <c r="O58" s="11"/>
      <c r="P58" s="11"/>
      <c r="Q58" s="52"/>
      <c r="R58" s="11"/>
      <c r="S58" s="11"/>
      <c r="T58" s="48"/>
    </row>
    <row r="59" spans="1:20">
      <c r="B59" s="22"/>
      <c r="C59" s="210" t="s">
        <v>517</v>
      </c>
      <c r="D59" s="211"/>
      <c r="E59" s="212"/>
      <c r="F59" s="11"/>
      <c r="G59" s="52"/>
      <c r="H59" s="11"/>
      <c r="I59" s="11"/>
      <c r="J59" s="48"/>
      <c r="L59" s="22"/>
      <c r="M59" s="210" t="s">
        <v>518</v>
      </c>
      <c r="N59" s="211"/>
      <c r="O59" s="212"/>
      <c r="P59" s="11"/>
      <c r="Q59" s="52"/>
      <c r="R59" s="11"/>
      <c r="S59" s="11"/>
      <c r="T59" s="48"/>
    </row>
    <row r="60" spans="1:20">
      <c r="B60" s="22"/>
      <c r="C60" s="213"/>
      <c r="D60" s="214"/>
      <c r="E60" s="215"/>
      <c r="F60" s="11"/>
      <c r="G60" s="52"/>
      <c r="H60" s="11"/>
      <c r="I60" s="11"/>
      <c r="J60" s="48"/>
      <c r="L60" s="22"/>
      <c r="M60" s="213"/>
      <c r="N60" s="214"/>
      <c r="O60" s="215"/>
      <c r="P60" s="11"/>
      <c r="Q60" s="52"/>
      <c r="R60" s="11"/>
      <c r="S60" s="11"/>
      <c r="T60" s="48"/>
    </row>
    <row r="61" spans="1:20">
      <c r="B61" s="22"/>
      <c r="C61" s="213"/>
      <c r="D61" s="214"/>
      <c r="E61" s="215"/>
      <c r="F61" s="11"/>
      <c r="G61" s="52"/>
      <c r="H61" s="11"/>
      <c r="I61" s="11"/>
      <c r="J61" s="48"/>
      <c r="L61" s="22"/>
      <c r="M61" s="213"/>
      <c r="N61" s="214"/>
      <c r="O61" s="215"/>
      <c r="P61" s="11"/>
      <c r="Q61" s="52"/>
      <c r="R61" s="11"/>
      <c r="S61" s="11"/>
      <c r="T61" s="48"/>
    </row>
    <row r="62" spans="1:20">
      <c r="B62" s="22"/>
      <c r="C62" s="213"/>
      <c r="D62" s="214"/>
      <c r="E62" s="215"/>
      <c r="F62" s="11"/>
      <c r="G62" s="52"/>
      <c r="H62" s="52"/>
      <c r="I62" s="11"/>
      <c r="J62" s="48"/>
      <c r="L62" s="22"/>
      <c r="M62" s="213"/>
      <c r="N62" s="214"/>
      <c r="O62" s="215"/>
      <c r="P62" s="11"/>
      <c r="Q62" s="52"/>
      <c r="R62" s="52"/>
      <c r="S62" s="11"/>
      <c r="T62" s="48"/>
    </row>
    <row r="63" spans="1:20" ht="15.75" thickBot="1">
      <c r="B63" s="22"/>
      <c r="C63" s="216"/>
      <c r="D63" s="217"/>
      <c r="E63" s="218"/>
      <c r="F63" s="11"/>
      <c r="G63" s="52"/>
      <c r="H63" s="52"/>
      <c r="I63" s="11"/>
      <c r="J63" s="48"/>
      <c r="L63" s="22"/>
      <c r="M63" s="216"/>
      <c r="N63" s="217"/>
      <c r="O63" s="218"/>
      <c r="P63" s="11"/>
      <c r="Q63" s="52"/>
      <c r="R63" s="52"/>
      <c r="S63" s="11"/>
      <c r="T63" s="48"/>
    </row>
    <row r="64" spans="1:20" ht="15.75" thickBot="1">
      <c r="B64" s="49"/>
      <c r="C64" s="50"/>
      <c r="D64" s="50"/>
      <c r="E64" s="50"/>
      <c r="F64" s="50"/>
      <c r="G64" s="50"/>
      <c r="H64" s="50"/>
      <c r="I64" s="50"/>
      <c r="J64" s="51"/>
      <c r="L64" s="49"/>
      <c r="M64" s="50"/>
      <c r="N64" s="50"/>
      <c r="O64" s="50"/>
      <c r="P64" s="50"/>
      <c r="Q64" s="50"/>
      <c r="R64" s="50"/>
      <c r="S64" s="50"/>
      <c r="T64" s="51"/>
    </row>
    <row r="65" spans="1:20" ht="15.75" thickBot="1"/>
    <row r="66" spans="1:20">
      <c r="A66" s="169">
        <v>9</v>
      </c>
      <c r="B66" s="44"/>
      <c r="C66" s="45"/>
      <c r="D66" s="45"/>
      <c r="E66" s="45"/>
      <c r="F66" s="45"/>
      <c r="G66" s="45">
        <v>50</v>
      </c>
      <c r="H66" s="45" t="s">
        <v>129</v>
      </c>
      <c r="I66" s="45"/>
      <c r="J66" s="46"/>
      <c r="K66" s="219">
        <v>10</v>
      </c>
      <c r="L66" s="44"/>
      <c r="M66" s="45"/>
      <c r="N66" s="45"/>
      <c r="O66" s="45"/>
      <c r="P66" s="45"/>
      <c r="Q66" s="45">
        <v>50</v>
      </c>
      <c r="R66" s="45" t="s">
        <v>129</v>
      </c>
      <c r="S66" s="45"/>
      <c r="T66" s="46"/>
    </row>
    <row r="67" spans="1:20">
      <c r="B67" s="22"/>
      <c r="C67" s="47" t="str">
        <f t="shared" ref="C67" si="6">IF(C66="","",(SUM(G66:G79)+SUM(I66:I79))/C66)</f>
        <v/>
      </c>
      <c r="D67" s="11"/>
      <c r="E67" s="11"/>
      <c r="F67" s="11"/>
      <c r="G67" s="11">
        <v>10</v>
      </c>
      <c r="H67" s="52" t="s">
        <v>128</v>
      </c>
      <c r="I67" s="11"/>
      <c r="J67" s="48"/>
      <c r="L67" s="22"/>
      <c r="M67" s="47" t="str">
        <f t="shared" ref="M67" si="7">IF(M66="","",(SUM(Q66:Q79)+SUM(S66:S79))/M66)</f>
        <v/>
      </c>
      <c r="N67" s="11"/>
      <c r="O67" s="11"/>
      <c r="P67" s="11"/>
      <c r="Q67" s="11">
        <v>10</v>
      </c>
      <c r="R67" s="52" t="s">
        <v>128</v>
      </c>
      <c r="S67" s="11"/>
      <c r="T67" s="48"/>
    </row>
    <row r="68" spans="1:20">
      <c r="B68" s="22"/>
      <c r="C68" s="11"/>
      <c r="D68" s="11"/>
      <c r="E68" s="11"/>
      <c r="F68" s="11"/>
      <c r="G68" s="52">
        <v>10</v>
      </c>
      <c r="H68" s="11" t="s">
        <v>127</v>
      </c>
      <c r="I68" s="11"/>
      <c r="J68" s="48"/>
      <c r="L68" s="22"/>
      <c r="M68" s="11"/>
      <c r="N68" s="11"/>
      <c r="O68" s="11"/>
      <c r="P68" s="11"/>
      <c r="Q68" s="52">
        <v>10</v>
      </c>
      <c r="R68" s="11" t="s">
        <v>127</v>
      </c>
      <c r="S68" s="11"/>
      <c r="T68" s="48"/>
    </row>
    <row r="69" spans="1:20">
      <c r="B69" s="22"/>
      <c r="C69" s="11"/>
      <c r="D69" s="11"/>
      <c r="E69" s="11"/>
      <c r="F69" s="11"/>
      <c r="G69" s="52"/>
      <c r="H69" s="11"/>
      <c r="I69" s="11"/>
      <c r="J69" s="48"/>
      <c r="L69" s="22"/>
      <c r="M69" s="11"/>
      <c r="N69" s="11"/>
      <c r="O69" s="11"/>
      <c r="P69" s="11"/>
      <c r="Q69" s="52"/>
      <c r="R69" s="11"/>
      <c r="S69" s="11"/>
      <c r="T69" s="48"/>
    </row>
    <row r="70" spans="1:20" ht="15.75" thickBot="1">
      <c r="B70" s="22"/>
      <c r="C70" s="11"/>
      <c r="D70" s="11"/>
      <c r="E70" s="11"/>
      <c r="F70" s="11"/>
      <c r="G70" s="52"/>
      <c r="H70" s="11"/>
      <c r="I70" s="11"/>
      <c r="J70" s="48"/>
      <c r="L70" s="22"/>
      <c r="M70" s="11"/>
      <c r="N70" s="11"/>
      <c r="O70" s="11"/>
      <c r="P70" s="11"/>
      <c r="Q70" s="52"/>
      <c r="R70" s="11"/>
      <c r="S70" s="11"/>
      <c r="T70" s="48"/>
    </row>
    <row r="71" spans="1:20">
      <c r="B71" s="22"/>
      <c r="C71" s="184" t="s">
        <v>513</v>
      </c>
      <c r="D71" s="185"/>
      <c r="E71" s="186"/>
      <c r="F71" s="11"/>
      <c r="G71" s="52"/>
      <c r="H71" s="11"/>
      <c r="I71" s="11"/>
      <c r="J71" s="48"/>
      <c r="L71" s="22"/>
      <c r="M71" s="184" t="s">
        <v>520</v>
      </c>
      <c r="N71" s="185"/>
      <c r="O71" s="186"/>
      <c r="P71" s="11"/>
      <c r="Q71" s="52"/>
      <c r="R71" s="11"/>
      <c r="S71" s="11"/>
      <c r="T71" s="48"/>
    </row>
    <row r="72" spans="1:20" ht="15.75" thickBot="1">
      <c r="B72" s="22"/>
      <c r="C72" s="187"/>
      <c r="D72" s="188"/>
      <c r="E72" s="189"/>
      <c r="F72" s="11"/>
      <c r="G72" s="52"/>
      <c r="H72" s="11"/>
      <c r="I72" s="11"/>
      <c r="J72" s="48"/>
      <c r="L72" s="22"/>
      <c r="M72" s="187"/>
      <c r="N72" s="188"/>
      <c r="O72" s="189"/>
      <c r="P72" s="11"/>
      <c r="Q72" s="52"/>
      <c r="R72" s="11"/>
      <c r="S72" s="11"/>
      <c r="T72" s="48"/>
    </row>
    <row r="73" spans="1:20" ht="15.75" thickBot="1">
      <c r="B73" s="22"/>
      <c r="C73" s="11"/>
      <c r="D73" s="11"/>
      <c r="E73" s="11"/>
      <c r="F73" s="11"/>
      <c r="G73" s="52"/>
      <c r="H73" s="11"/>
      <c r="I73" s="11"/>
      <c r="J73" s="48"/>
      <c r="L73" s="22"/>
      <c r="M73" s="11"/>
      <c r="N73" s="11"/>
      <c r="O73" s="11"/>
      <c r="P73" s="11"/>
      <c r="Q73" s="52"/>
      <c r="R73" s="11"/>
      <c r="S73" s="11"/>
      <c r="T73" s="48"/>
    </row>
    <row r="74" spans="1:20">
      <c r="B74" s="22"/>
      <c r="C74" s="210" t="s">
        <v>519</v>
      </c>
      <c r="D74" s="211"/>
      <c r="E74" s="212"/>
      <c r="F74" s="11"/>
      <c r="G74" s="52"/>
      <c r="H74" s="11"/>
      <c r="I74" s="11"/>
      <c r="J74" s="48"/>
      <c r="L74" s="22"/>
      <c r="M74" s="210" t="s">
        <v>521</v>
      </c>
      <c r="N74" s="211"/>
      <c r="O74" s="212"/>
      <c r="P74" s="11"/>
      <c r="Q74" s="52"/>
      <c r="R74" s="11"/>
      <c r="S74" s="11"/>
      <c r="T74" s="48"/>
    </row>
    <row r="75" spans="1:20">
      <c r="B75" s="22"/>
      <c r="C75" s="213"/>
      <c r="D75" s="214"/>
      <c r="E75" s="215"/>
      <c r="F75" s="11"/>
      <c r="G75" s="52"/>
      <c r="H75" s="11"/>
      <c r="I75" s="11"/>
      <c r="J75" s="48"/>
      <c r="L75" s="22"/>
      <c r="M75" s="213"/>
      <c r="N75" s="214"/>
      <c r="O75" s="215"/>
      <c r="P75" s="11"/>
      <c r="Q75" s="52"/>
      <c r="R75" s="11"/>
      <c r="S75" s="11"/>
      <c r="T75" s="48"/>
    </row>
    <row r="76" spans="1:20">
      <c r="B76" s="22"/>
      <c r="C76" s="213"/>
      <c r="D76" s="214"/>
      <c r="E76" s="215"/>
      <c r="F76" s="11"/>
      <c r="G76" s="52"/>
      <c r="H76" s="11"/>
      <c r="I76" s="11"/>
      <c r="J76" s="48"/>
      <c r="L76" s="22"/>
      <c r="M76" s="213"/>
      <c r="N76" s="214"/>
      <c r="O76" s="215"/>
      <c r="P76" s="11"/>
      <c r="Q76" s="52"/>
      <c r="R76" s="11"/>
      <c r="S76" s="11"/>
      <c r="T76" s="48"/>
    </row>
    <row r="77" spans="1:20">
      <c r="B77" s="22"/>
      <c r="C77" s="213"/>
      <c r="D77" s="214"/>
      <c r="E77" s="215"/>
      <c r="F77" s="11"/>
      <c r="G77" s="52"/>
      <c r="H77" s="52"/>
      <c r="I77" s="11"/>
      <c r="J77" s="48"/>
      <c r="L77" s="22"/>
      <c r="M77" s="213"/>
      <c r="N77" s="214"/>
      <c r="O77" s="215"/>
      <c r="P77" s="11"/>
      <c r="Q77" s="52"/>
      <c r="R77" s="52"/>
      <c r="S77" s="11"/>
      <c r="T77" s="48"/>
    </row>
    <row r="78" spans="1:20" ht="15.75" thickBot="1">
      <c r="B78" s="22"/>
      <c r="C78" s="216"/>
      <c r="D78" s="217"/>
      <c r="E78" s="218"/>
      <c r="F78" s="11"/>
      <c r="G78" s="52"/>
      <c r="H78" s="52"/>
      <c r="I78" s="11"/>
      <c r="J78" s="48"/>
      <c r="L78" s="22"/>
      <c r="M78" s="216"/>
      <c r="N78" s="217"/>
      <c r="O78" s="218"/>
      <c r="P78" s="11"/>
      <c r="Q78" s="52"/>
      <c r="R78" s="52"/>
      <c r="S78" s="11"/>
      <c r="T78" s="48"/>
    </row>
    <row r="79" spans="1:20" ht="15.75" thickBot="1">
      <c r="B79" s="49"/>
      <c r="C79" s="50"/>
      <c r="D79" s="50"/>
      <c r="E79" s="50"/>
      <c r="F79" s="50"/>
      <c r="G79" s="50"/>
      <c r="H79" s="50"/>
      <c r="I79" s="50"/>
      <c r="J79" s="51"/>
      <c r="L79" s="49"/>
      <c r="M79" s="50"/>
      <c r="N79" s="50"/>
      <c r="O79" s="50"/>
      <c r="P79" s="50"/>
      <c r="Q79" s="50"/>
      <c r="R79" s="50"/>
      <c r="S79" s="50"/>
      <c r="T79" s="51"/>
    </row>
    <row r="80" spans="1:20" ht="15.75" thickBot="1">
      <c r="B80" s="11"/>
      <c r="C80" s="11"/>
      <c r="D80" s="11"/>
      <c r="E80" s="11"/>
      <c r="F80" s="11"/>
      <c r="G80" s="11"/>
      <c r="H80" s="11"/>
      <c r="I80" s="11"/>
      <c r="J80" s="11"/>
      <c r="L80" s="11"/>
      <c r="M80" s="11"/>
      <c r="N80" s="11"/>
      <c r="O80" s="11"/>
      <c r="P80" s="11"/>
      <c r="Q80" s="11"/>
      <c r="R80" s="11"/>
      <c r="S80" s="11"/>
      <c r="T80" s="11"/>
    </row>
    <row r="81" spans="1:20">
      <c r="A81" s="169">
        <v>11</v>
      </c>
      <c r="B81" s="44" t="s">
        <v>280</v>
      </c>
      <c r="C81" s="45">
        <v>70</v>
      </c>
      <c r="D81" s="45" t="s">
        <v>279</v>
      </c>
      <c r="E81" s="45" t="s">
        <v>423</v>
      </c>
      <c r="F81" s="45"/>
      <c r="G81" s="45">
        <v>50</v>
      </c>
      <c r="H81" s="45" t="s">
        <v>129</v>
      </c>
      <c r="I81" s="45"/>
      <c r="J81" s="46"/>
      <c r="K81" s="219">
        <v>12</v>
      </c>
      <c r="L81" s="44" t="s">
        <v>280</v>
      </c>
      <c r="M81" s="45"/>
      <c r="N81" s="45"/>
      <c r="O81" s="45"/>
      <c r="P81" s="45"/>
      <c r="Q81" s="45">
        <v>50</v>
      </c>
      <c r="R81" s="45" t="s">
        <v>129</v>
      </c>
      <c r="S81" s="45"/>
      <c r="T81" s="46"/>
    </row>
    <row r="82" spans="1:20">
      <c r="B82" s="22"/>
      <c r="C82" s="47">
        <f t="shared" ref="C82" si="8">IF(C81="","",(SUM(G81:G94)+SUM(I81:I94))/C81)</f>
        <v>1</v>
      </c>
      <c r="D82" s="11"/>
      <c r="E82" s="11"/>
      <c r="F82" s="11"/>
      <c r="G82" s="11">
        <v>10</v>
      </c>
      <c r="H82" s="52" t="s">
        <v>128</v>
      </c>
      <c r="I82" s="11"/>
      <c r="J82" s="48"/>
      <c r="L82" s="22"/>
      <c r="M82" s="47" t="str">
        <f t="shared" ref="M82" si="9">IF(M81="","",(SUM(Q81:Q94)+SUM(S81:S94))/M81)</f>
        <v/>
      </c>
      <c r="N82" s="11"/>
      <c r="O82" s="11"/>
      <c r="P82" s="11"/>
      <c r="Q82" s="11">
        <v>10</v>
      </c>
      <c r="R82" s="52" t="s">
        <v>128</v>
      </c>
      <c r="S82" s="11"/>
      <c r="T82" s="48"/>
    </row>
    <row r="83" spans="1:20">
      <c r="B83" s="22"/>
      <c r="C83" s="11"/>
      <c r="D83" s="11"/>
      <c r="E83" s="11"/>
      <c r="F83" s="11"/>
      <c r="G83" s="52">
        <v>10</v>
      </c>
      <c r="H83" s="11" t="s">
        <v>127</v>
      </c>
      <c r="I83" s="11"/>
      <c r="J83" s="48"/>
      <c r="L83" s="22"/>
      <c r="M83" s="11"/>
      <c r="N83" s="11"/>
      <c r="O83" s="11"/>
      <c r="P83" s="11"/>
      <c r="Q83" s="52">
        <v>10</v>
      </c>
      <c r="R83" s="11" t="s">
        <v>127</v>
      </c>
      <c r="S83" s="11"/>
      <c r="T83" s="48"/>
    </row>
    <row r="84" spans="1:20">
      <c r="B84" s="22"/>
      <c r="C84" s="11"/>
      <c r="D84" s="11"/>
      <c r="E84" s="11"/>
      <c r="F84" s="11"/>
      <c r="G84" s="52"/>
      <c r="H84" s="11"/>
      <c r="I84" s="11"/>
      <c r="J84" s="48"/>
      <c r="L84" s="22"/>
      <c r="M84" s="11"/>
      <c r="N84" s="11"/>
      <c r="O84" s="11"/>
      <c r="P84" s="11"/>
      <c r="Q84" s="52"/>
      <c r="R84" s="11"/>
      <c r="S84" s="11"/>
      <c r="T84" s="48"/>
    </row>
    <row r="85" spans="1:20" ht="15.75" thickBot="1">
      <c r="B85" s="22"/>
      <c r="C85" s="11"/>
      <c r="D85" s="11"/>
      <c r="E85" s="11"/>
      <c r="F85" s="11"/>
      <c r="G85" s="52"/>
      <c r="H85" s="11"/>
      <c r="I85" s="11"/>
      <c r="J85" s="48"/>
      <c r="L85" s="22"/>
      <c r="M85" s="11"/>
      <c r="N85" s="11"/>
      <c r="O85" s="11"/>
      <c r="P85" s="11"/>
      <c r="Q85" s="52"/>
      <c r="R85" s="11"/>
      <c r="S85" s="11"/>
      <c r="T85" s="48"/>
    </row>
    <row r="86" spans="1:20">
      <c r="B86" s="22"/>
      <c r="C86" s="184" t="s">
        <v>514</v>
      </c>
      <c r="D86" s="185"/>
      <c r="E86" s="186"/>
      <c r="F86" s="11"/>
      <c r="G86" s="52"/>
      <c r="H86" s="11"/>
      <c r="I86" s="11"/>
      <c r="J86" s="48"/>
      <c r="L86" s="22"/>
      <c r="M86" s="184" t="s">
        <v>522</v>
      </c>
      <c r="N86" s="185"/>
      <c r="O86" s="186"/>
      <c r="P86" s="11"/>
      <c r="Q86" s="52"/>
      <c r="R86" s="11"/>
      <c r="S86" s="11"/>
      <c r="T86" s="48"/>
    </row>
    <row r="87" spans="1:20" ht="15.75" thickBot="1">
      <c r="B87" s="22"/>
      <c r="C87" s="187"/>
      <c r="D87" s="188"/>
      <c r="E87" s="189"/>
      <c r="F87" s="11"/>
      <c r="G87" s="52"/>
      <c r="H87" s="11"/>
      <c r="I87" s="11"/>
      <c r="J87" s="48"/>
      <c r="L87" s="22"/>
      <c r="M87" s="187"/>
      <c r="N87" s="188"/>
      <c r="O87" s="189"/>
      <c r="P87" s="11"/>
      <c r="Q87" s="52"/>
      <c r="R87" s="11"/>
      <c r="S87" s="11"/>
      <c r="T87" s="48"/>
    </row>
    <row r="88" spans="1:20" ht="15.75" thickBot="1">
      <c r="B88" s="22"/>
      <c r="C88" s="11"/>
      <c r="D88" s="11"/>
      <c r="E88" s="11"/>
      <c r="F88" s="11"/>
      <c r="G88" s="52"/>
      <c r="H88" s="11"/>
      <c r="I88" s="11"/>
      <c r="J88" s="48"/>
      <c r="L88" s="22"/>
      <c r="M88" s="11"/>
      <c r="N88" s="11"/>
      <c r="O88" s="11"/>
      <c r="P88" s="11"/>
      <c r="Q88" s="52"/>
      <c r="R88" s="11"/>
      <c r="S88" s="11"/>
      <c r="T88" s="48"/>
    </row>
    <row r="89" spans="1:20" ht="15" customHeight="1">
      <c r="B89" s="22"/>
      <c r="C89" s="210" t="s">
        <v>524</v>
      </c>
      <c r="D89" s="211"/>
      <c r="E89" s="212"/>
      <c r="F89" s="11"/>
      <c r="G89" s="52"/>
      <c r="H89" s="11"/>
      <c r="I89" s="11"/>
      <c r="J89" s="48"/>
      <c r="L89" s="22"/>
      <c r="M89" s="210" t="s">
        <v>523</v>
      </c>
      <c r="N89" s="211"/>
      <c r="O89" s="212"/>
      <c r="P89" s="11"/>
      <c r="Q89" s="52"/>
      <c r="R89" s="11"/>
      <c r="S89" s="11"/>
      <c r="T89" s="48"/>
    </row>
    <row r="90" spans="1:20">
      <c r="B90" s="22"/>
      <c r="C90" s="213"/>
      <c r="D90" s="214"/>
      <c r="E90" s="215"/>
      <c r="F90" s="11"/>
      <c r="G90" s="52"/>
      <c r="H90" s="11"/>
      <c r="I90" s="11"/>
      <c r="J90" s="48"/>
      <c r="L90" s="22"/>
      <c r="M90" s="213"/>
      <c r="N90" s="214"/>
      <c r="O90" s="215"/>
      <c r="P90" s="11"/>
      <c r="Q90" s="52"/>
      <c r="R90" s="11"/>
      <c r="S90" s="11"/>
      <c r="T90" s="48"/>
    </row>
    <row r="91" spans="1:20">
      <c r="B91" s="22"/>
      <c r="C91" s="213"/>
      <c r="D91" s="214"/>
      <c r="E91" s="215"/>
      <c r="F91" s="11"/>
      <c r="G91" s="52"/>
      <c r="H91" s="11"/>
      <c r="I91" s="11"/>
      <c r="J91" s="48"/>
      <c r="L91" s="22"/>
      <c r="M91" s="213"/>
      <c r="N91" s="214"/>
      <c r="O91" s="215"/>
      <c r="P91" s="11"/>
      <c r="Q91" s="52"/>
      <c r="R91" s="11"/>
      <c r="S91" s="11"/>
      <c r="T91" s="48"/>
    </row>
    <row r="92" spans="1:20">
      <c r="B92" s="22"/>
      <c r="C92" s="213"/>
      <c r="D92" s="214"/>
      <c r="E92" s="215"/>
      <c r="F92" s="11"/>
      <c r="G92" s="52"/>
      <c r="H92" s="52"/>
      <c r="I92" s="11"/>
      <c r="J92" s="48"/>
      <c r="L92" s="22"/>
      <c r="M92" s="213"/>
      <c r="N92" s="214"/>
      <c r="O92" s="215"/>
      <c r="P92" s="11"/>
      <c r="Q92" s="52"/>
      <c r="R92" s="52"/>
      <c r="S92" s="11"/>
      <c r="T92" s="48"/>
    </row>
    <row r="93" spans="1:20" ht="15.75" thickBot="1">
      <c r="B93" s="22"/>
      <c r="C93" s="216"/>
      <c r="D93" s="217"/>
      <c r="E93" s="218"/>
      <c r="F93" s="11"/>
      <c r="G93" s="52"/>
      <c r="H93" s="52"/>
      <c r="I93" s="11"/>
      <c r="J93" s="48"/>
      <c r="L93" s="22"/>
      <c r="M93" s="216"/>
      <c r="N93" s="217"/>
      <c r="O93" s="218"/>
      <c r="P93" s="11"/>
      <c r="Q93" s="52"/>
      <c r="R93" s="52"/>
      <c r="S93" s="11"/>
      <c r="T93" s="48"/>
    </row>
    <row r="94" spans="1:20" ht="15.75" thickBot="1">
      <c r="B94" s="49"/>
      <c r="C94" s="50"/>
      <c r="D94" s="50"/>
      <c r="E94" s="50"/>
      <c r="F94" s="50"/>
      <c r="G94" s="50"/>
      <c r="H94" s="50"/>
      <c r="I94" s="50"/>
      <c r="J94" s="51"/>
      <c r="L94" s="49"/>
      <c r="M94" s="50"/>
      <c r="N94" s="50"/>
      <c r="O94" s="50"/>
      <c r="P94" s="50"/>
      <c r="Q94" s="50"/>
      <c r="R94" s="50"/>
      <c r="S94" s="50"/>
      <c r="T94" s="51"/>
    </row>
    <row r="95" spans="1:20" ht="15.75" thickBot="1">
      <c r="B95" s="11"/>
      <c r="C95" s="11"/>
      <c r="D95" s="11"/>
      <c r="E95" s="11"/>
      <c r="F95" s="11"/>
      <c r="G95" s="11"/>
      <c r="H95" s="11"/>
      <c r="I95" s="11"/>
      <c r="J95" s="11"/>
      <c r="L95" s="11"/>
      <c r="M95" s="11"/>
      <c r="N95" s="11"/>
      <c r="O95" s="11"/>
      <c r="P95" s="11"/>
      <c r="Q95" s="11"/>
      <c r="R95" s="11"/>
      <c r="S95" s="11"/>
      <c r="T95" s="11"/>
    </row>
    <row r="96" spans="1:20">
      <c r="A96" s="169">
        <v>13</v>
      </c>
      <c r="B96" s="44" t="s">
        <v>280</v>
      </c>
      <c r="C96" s="45">
        <v>70</v>
      </c>
      <c r="D96" s="45" t="s">
        <v>279</v>
      </c>
      <c r="E96" s="45" t="s">
        <v>424</v>
      </c>
      <c r="F96" s="45" t="s">
        <v>422</v>
      </c>
      <c r="G96" s="45">
        <v>50</v>
      </c>
      <c r="H96" s="45" t="s">
        <v>140</v>
      </c>
      <c r="I96" s="45"/>
      <c r="J96" s="46"/>
      <c r="K96" s="219">
        <v>14</v>
      </c>
      <c r="L96" s="44" t="s">
        <v>280</v>
      </c>
      <c r="M96" s="45">
        <v>70</v>
      </c>
      <c r="N96" s="45" t="s">
        <v>279</v>
      </c>
      <c r="O96" s="45" t="s">
        <v>424</v>
      </c>
      <c r="P96" s="45" t="s">
        <v>423</v>
      </c>
      <c r="Q96" s="45">
        <v>50</v>
      </c>
      <c r="R96" s="45" t="s">
        <v>140</v>
      </c>
      <c r="S96" s="45"/>
      <c r="T96" s="46"/>
    </row>
    <row r="97" spans="1:20">
      <c r="B97" s="22"/>
      <c r="C97" s="47">
        <f t="shared" ref="C97" si="10">IF(C96="","",(SUM(G96:G109)+SUM(I96:I109))/C96)</f>
        <v>1</v>
      </c>
      <c r="D97" s="11"/>
      <c r="E97" s="11"/>
      <c r="F97" s="11"/>
      <c r="G97" s="11">
        <v>10</v>
      </c>
      <c r="H97" s="52" t="s">
        <v>138</v>
      </c>
      <c r="I97" s="11"/>
      <c r="J97" s="48"/>
      <c r="L97" s="22"/>
      <c r="M97" s="47">
        <f t="shared" ref="M97" si="11">IF(M96="","",(SUM(Q96:Q109)+SUM(S96:S109))/M96)</f>
        <v>1</v>
      </c>
      <c r="N97" s="11"/>
      <c r="O97" s="11"/>
      <c r="P97" s="11"/>
      <c r="Q97" s="11">
        <v>10</v>
      </c>
      <c r="R97" s="52" t="s">
        <v>138</v>
      </c>
      <c r="S97" s="11"/>
      <c r="T97" s="48"/>
    </row>
    <row r="98" spans="1:20">
      <c r="B98" s="22"/>
      <c r="C98" s="11"/>
      <c r="D98" s="11"/>
      <c r="E98" s="11"/>
      <c r="F98" s="11"/>
      <c r="G98" s="52">
        <v>10</v>
      </c>
      <c r="H98" s="11" t="s">
        <v>139</v>
      </c>
      <c r="I98" s="11"/>
      <c r="J98" s="48"/>
      <c r="L98" s="22"/>
      <c r="M98" s="11"/>
      <c r="N98" s="11"/>
      <c r="O98" s="11"/>
      <c r="P98" s="11"/>
      <c r="Q98" s="52">
        <v>10</v>
      </c>
      <c r="R98" s="11" t="s">
        <v>139</v>
      </c>
      <c r="S98" s="11"/>
      <c r="T98" s="48"/>
    </row>
    <row r="99" spans="1:20">
      <c r="B99" s="22"/>
      <c r="C99" s="11"/>
      <c r="D99" s="11"/>
      <c r="E99" s="11"/>
      <c r="F99" s="11"/>
      <c r="G99" s="52"/>
      <c r="H99" s="11"/>
      <c r="I99" s="11"/>
      <c r="J99" s="48"/>
      <c r="L99" s="22"/>
      <c r="M99" s="11"/>
      <c r="N99" s="11"/>
      <c r="O99" s="11"/>
      <c r="P99" s="11"/>
      <c r="Q99" s="52"/>
      <c r="R99" s="11"/>
      <c r="S99" s="11"/>
      <c r="T99" s="48"/>
    </row>
    <row r="100" spans="1:20" ht="15.75" thickBot="1">
      <c r="B100" s="22"/>
      <c r="C100" s="11"/>
      <c r="D100" s="11"/>
      <c r="E100" s="11"/>
      <c r="F100" s="11"/>
      <c r="G100" s="52"/>
      <c r="H100" s="11"/>
      <c r="I100" s="11"/>
      <c r="J100" s="48"/>
      <c r="L100" s="22"/>
      <c r="M100" s="11"/>
      <c r="N100" s="11"/>
      <c r="O100" s="11"/>
      <c r="P100" s="11"/>
      <c r="Q100" s="52"/>
      <c r="R100" s="11"/>
      <c r="S100" s="11"/>
      <c r="T100" s="48"/>
    </row>
    <row r="101" spans="1:20">
      <c r="B101" s="22"/>
      <c r="C101" s="184" t="s">
        <v>526</v>
      </c>
      <c r="D101" s="185"/>
      <c r="E101" s="186"/>
      <c r="F101" s="11"/>
      <c r="G101" s="52"/>
      <c r="H101" s="11"/>
      <c r="I101" s="11"/>
      <c r="J101" s="48"/>
      <c r="L101" s="22"/>
      <c r="M101" s="184" t="s">
        <v>527</v>
      </c>
      <c r="N101" s="185"/>
      <c r="O101" s="186"/>
      <c r="P101" s="11"/>
      <c r="Q101" s="52"/>
      <c r="R101" s="11"/>
      <c r="S101" s="11"/>
      <c r="T101" s="48"/>
    </row>
    <row r="102" spans="1:20" ht="15.75" thickBot="1">
      <c r="B102" s="22"/>
      <c r="C102" s="187"/>
      <c r="D102" s="188"/>
      <c r="E102" s="189"/>
      <c r="F102" s="11"/>
      <c r="G102" s="52"/>
      <c r="H102" s="11"/>
      <c r="I102" s="11"/>
      <c r="J102" s="48"/>
      <c r="L102" s="22"/>
      <c r="M102" s="187"/>
      <c r="N102" s="188"/>
      <c r="O102" s="189"/>
      <c r="P102" s="11"/>
      <c r="Q102" s="52"/>
      <c r="R102" s="11"/>
      <c r="S102" s="11"/>
      <c r="T102" s="48"/>
    </row>
    <row r="103" spans="1:20" ht="15.75" thickBot="1">
      <c r="B103" s="22"/>
      <c r="C103" s="11"/>
      <c r="D103" s="11"/>
      <c r="E103" s="11"/>
      <c r="F103" s="11"/>
      <c r="G103" s="52"/>
      <c r="H103" s="11"/>
      <c r="I103" s="11"/>
      <c r="J103" s="48"/>
      <c r="L103" s="22"/>
      <c r="M103" s="11"/>
      <c r="N103" s="11"/>
      <c r="O103" s="11"/>
      <c r="P103" s="11"/>
      <c r="Q103" s="52"/>
      <c r="R103" s="11"/>
      <c r="S103" s="11"/>
      <c r="T103" s="48"/>
    </row>
    <row r="104" spans="1:20">
      <c r="B104" s="22"/>
      <c r="C104" s="210" t="s">
        <v>492</v>
      </c>
      <c r="D104" s="211"/>
      <c r="E104" s="212"/>
      <c r="F104" s="11"/>
      <c r="G104" s="52"/>
      <c r="H104" s="11"/>
      <c r="I104" s="11"/>
      <c r="J104" s="48"/>
      <c r="L104" s="22"/>
      <c r="M104" s="210" t="s">
        <v>492</v>
      </c>
      <c r="N104" s="211"/>
      <c r="O104" s="212"/>
      <c r="P104" s="11"/>
      <c r="Q104" s="52"/>
      <c r="R104" s="11"/>
      <c r="S104" s="11"/>
      <c r="T104" s="48"/>
    </row>
    <row r="105" spans="1:20">
      <c r="B105" s="22"/>
      <c r="C105" s="213"/>
      <c r="D105" s="214"/>
      <c r="E105" s="215"/>
      <c r="F105" s="11"/>
      <c r="G105" s="52"/>
      <c r="H105" s="11"/>
      <c r="I105" s="11"/>
      <c r="J105" s="48"/>
      <c r="L105" s="22"/>
      <c r="M105" s="213"/>
      <c r="N105" s="214"/>
      <c r="O105" s="215"/>
      <c r="P105" s="11"/>
      <c r="Q105" s="52"/>
      <c r="R105" s="11"/>
      <c r="S105" s="11"/>
      <c r="T105" s="48"/>
    </row>
    <row r="106" spans="1:20">
      <c r="B106" s="22"/>
      <c r="C106" s="213"/>
      <c r="D106" s="214"/>
      <c r="E106" s="215"/>
      <c r="F106" s="11"/>
      <c r="G106" s="52"/>
      <c r="H106" s="11"/>
      <c r="I106" s="11"/>
      <c r="J106" s="48"/>
      <c r="L106" s="22"/>
      <c r="M106" s="213"/>
      <c r="N106" s="214"/>
      <c r="O106" s="215"/>
      <c r="P106" s="11"/>
      <c r="Q106" s="52"/>
      <c r="R106" s="11"/>
      <c r="S106" s="11"/>
      <c r="T106" s="48"/>
    </row>
    <row r="107" spans="1:20">
      <c r="B107" s="22"/>
      <c r="C107" s="213"/>
      <c r="D107" s="214"/>
      <c r="E107" s="215"/>
      <c r="F107" s="11"/>
      <c r="G107" s="52"/>
      <c r="H107" s="52"/>
      <c r="I107" s="11"/>
      <c r="J107" s="48"/>
      <c r="L107" s="22"/>
      <c r="M107" s="213"/>
      <c r="N107" s="214"/>
      <c r="O107" s="215"/>
      <c r="P107" s="11"/>
      <c r="Q107" s="52"/>
      <c r="R107" s="52"/>
      <c r="S107" s="11"/>
      <c r="T107" s="48"/>
    </row>
    <row r="108" spans="1:20" ht="15.75" thickBot="1">
      <c r="B108" s="22"/>
      <c r="C108" s="216"/>
      <c r="D108" s="217"/>
      <c r="E108" s="218"/>
      <c r="F108" s="11"/>
      <c r="G108" s="52"/>
      <c r="H108" s="52"/>
      <c r="I108" s="11"/>
      <c r="J108" s="48"/>
      <c r="L108" s="22"/>
      <c r="M108" s="216"/>
      <c r="N108" s="217"/>
      <c r="O108" s="218"/>
      <c r="P108" s="11"/>
      <c r="Q108" s="52"/>
      <c r="R108" s="52"/>
      <c r="S108" s="11"/>
      <c r="T108" s="48"/>
    </row>
    <row r="109" spans="1:20" ht="15.75" thickBot="1">
      <c r="B109" s="49"/>
      <c r="C109" s="50"/>
      <c r="D109" s="50"/>
      <c r="E109" s="50"/>
      <c r="F109" s="50"/>
      <c r="G109" s="50"/>
      <c r="H109" s="50"/>
      <c r="I109" s="50"/>
      <c r="J109" s="51"/>
      <c r="L109" s="49"/>
      <c r="M109" s="50"/>
      <c r="N109" s="50"/>
      <c r="O109" s="50"/>
      <c r="P109" s="50"/>
      <c r="Q109" s="50"/>
      <c r="R109" s="50"/>
      <c r="S109" s="50"/>
      <c r="T109" s="51"/>
    </row>
    <row r="110" spans="1:20" ht="15.75" thickBot="1"/>
    <row r="111" spans="1:20">
      <c r="A111" s="169">
        <v>15</v>
      </c>
      <c r="B111" s="44" t="s">
        <v>280</v>
      </c>
      <c r="C111" s="45">
        <v>70</v>
      </c>
      <c r="D111" s="45" t="s">
        <v>279</v>
      </c>
      <c r="E111" s="45" t="s">
        <v>424</v>
      </c>
      <c r="F111" s="45"/>
      <c r="G111" s="45">
        <v>50</v>
      </c>
      <c r="H111" s="45" t="s">
        <v>140</v>
      </c>
      <c r="I111" s="45"/>
      <c r="J111" s="46"/>
      <c r="K111" s="219">
        <v>16</v>
      </c>
      <c r="L111" s="44" t="s">
        <v>280</v>
      </c>
      <c r="M111" s="45">
        <v>70</v>
      </c>
      <c r="N111" s="45" t="s">
        <v>279</v>
      </c>
      <c r="O111" s="45" t="s">
        <v>424</v>
      </c>
      <c r="P111" s="45"/>
      <c r="Q111" s="45">
        <v>50</v>
      </c>
      <c r="R111" s="45" t="s">
        <v>140</v>
      </c>
      <c r="S111" s="45"/>
      <c r="T111" s="46"/>
    </row>
    <row r="112" spans="1:20">
      <c r="B112" s="22"/>
      <c r="C112" s="47">
        <f t="shared" ref="C112" si="12">IF(C111="","",(SUM(G111:G124)+SUM(I111:I124))/C111)</f>
        <v>1</v>
      </c>
      <c r="D112" s="11"/>
      <c r="E112" s="11"/>
      <c r="F112" s="11"/>
      <c r="G112" s="11">
        <v>10</v>
      </c>
      <c r="H112" s="52" t="s">
        <v>138</v>
      </c>
      <c r="I112" s="11"/>
      <c r="J112" s="48"/>
      <c r="L112" s="22"/>
      <c r="M112" s="47">
        <f t="shared" ref="M112" si="13">IF(M111="","",(SUM(Q111:Q124)+SUM(S111:S124))/M111)</f>
        <v>1</v>
      </c>
      <c r="N112" s="11"/>
      <c r="O112" s="11"/>
      <c r="P112" s="11"/>
      <c r="Q112" s="11">
        <v>10</v>
      </c>
      <c r="R112" s="52" t="s">
        <v>138</v>
      </c>
      <c r="S112" s="11"/>
      <c r="T112" s="48"/>
    </row>
    <row r="113" spans="1:20">
      <c r="B113" s="22"/>
      <c r="C113" s="11"/>
      <c r="D113" s="11"/>
      <c r="E113" s="11"/>
      <c r="F113" s="11"/>
      <c r="G113" s="52">
        <v>10</v>
      </c>
      <c r="H113" s="11" t="s">
        <v>139</v>
      </c>
      <c r="I113" s="11"/>
      <c r="J113" s="48"/>
      <c r="L113" s="22"/>
      <c r="M113" s="11"/>
      <c r="N113" s="11"/>
      <c r="O113" s="11"/>
      <c r="P113" s="11"/>
      <c r="Q113" s="52">
        <v>10</v>
      </c>
      <c r="R113" s="11" t="s">
        <v>139</v>
      </c>
      <c r="S113" s="11"/>
      <c r="T113" s="48"/>
    </row>
    <row r="114" spans="1:20">
      <c r="B114" s="22"/>
      <c r="C114" s="11"/>
      <c r="D114" s="11"/>
      <c r="E114" s="11"/>
      <c r="F114" s="11"/>
      <c r="G114" s="52"/>
      <c r="H114" s="11"/>
      <c r="I114" s="11"/>
      <c r="J114" s="48"/>
      <c r="L114" s="22"/>
      <c r="M114" s="11"/>
      <c r="N114" s="11"/>
      <c r="O114" s="11"/>
      <c r="P114" s="11"/>
      <c r="Q114" s="52"/>
      <c r="R114" s="11"/>
      <c r="S114" s="11"/>
      <c r="T114" s="48"/>
    </row>
    <row r="115" spans="1:20" ht="15.75" thickBot="1">
      <c r="B115" s="22"/>
      <c r="C115" s="11"/>
      <c r="D115" s="11"/>
      <c r="E115" s="11"/>
      <c r="F115" s="11"/>
      <c r="G115" s="52"/>
      <c r="H115" s="11"/>
      <c r="I115" s="11"/>
      <c r="J115" s="48"/>
      <c r="L115" s="22"/>
      <c r="M115" s="11"/>
      <c r="N115" s="11"/>
      <c r="O115" s="11"/>
      <c r="P115" s="11"/>
      <c r="Q115" s="52"/>
      <c r="R115" s="11"/>
      <c r="S115" s="11"/>
      <c r="T115" s="48"/>
    </row>
    <row r="116" spans="1:20">
      <c r="B116" s="22"/>
      <c r="C116" s="184" t="s">
        <v>528</v>
      </c>
      <c r="D116" s="185"/>
      <c r="E116" s="186"/>
      <c r="F116" s="11"/>
      <c r="G116" s="52"/>
      <c r="H116" s="11"/>
      <c r="I116" s="11"/>
      <c r="J116" s="48"/>
      <c r="L116" s="22"/>
      <c r="M116" s="184" t="s">
        <v>525</v>
      </c>
      <c r="N116" s="185"/>
      <c r="O116" s="186"/>
      <c r="P116" s="11"/>
      <c r="Q116" s="52"/>
      <c r="R116" s="11"/>
      <c r="S116" s="11"/>
      <c r="T116" s="48"/>
    </row>
    <row r="117" spans="1:20" ht="15.75" thickBot="1">
      <c r="B117" s="22"/>
      <c r="C117" s="187"/>
      <c r="D117" s="188"/>
      <c r="E117" s="189"/>
      <c r="F117" s="11"/>
      <c r="G117" s="52"/>
      <c r="H117" s="11"/>
      <c r="I117" s="11"/>
      <c r="J117" s="48"/>
      <c r="L117" s="22"/>
      <c r="M117" s="187"/>
      <c r="N117" s="188"/>
      <c r="O117" s="189"/>
      <c r="P117" s="11"/>
      <c r="Q117" s="52"/>
      <c r="R117" s="11"/>
      <c r="S117" s="11"/>
      <c r="T117" s="48"/>
    </row>
    <row r="118" spans="1:20" ht="15.75" thickBot="1">
      <c r="B118" s="22"/>
      <c r="C118" s="11"/>
      <c r="D118" s="11"/>
      <c r="E118" s="11"/>
      <c r="F118" s="11"/>
      <c r="G118" s="52"/>
      <c r="H118" s="11"/>
      <c r="I118" s="11"/>
      <c r="J118" s="48"/>
      <c r="L118" s="22"/>
      <c r="M118" s="11"/>
      <c r="N118" s="11"/>
      <c r="O118" s="11"/>
      <c r="P118" s="11"/>
      <c r="Q118" s="52"/>
      <c r="R118" s="11"/>
      <c r="S118" s="11"/>
      <c r="T118" s="48"/>
    </row>
    <row r="119" spans="1:20">
      <c r="B119" s="22"/>
      <c r="C119" s="210" t="s">
        <v>492</v>
      </c>
      <c r="D119" s="211"/>
      <c r="E119" s="212"/>
      <c r="F119" s="11"/>
      <c r="G119" s="52"/>
      <c r="H119" s="11"/>
      <c r="I119" s="11"/>
      <c r="J119" s="48"/>
      <c r="L119" s="22"/>
      <c r="M119" s="210" t="s">
        <v>492</v>
      </c>
      <c r="N119" s="211"/>
      <c r="O119" s="212"/>
      <c r="P119" s="11"/>
      <c r="Q119" s="52"/>
      <c r="R119" s="11"/>
      <c r="S119" s="11"/>
      <c r="T119" s="48"/>
    </row>
    <row r="120" spans="1:20">
      <c r="B120" s="22"/>
      <c r="C120" s="213"/>
      <c r="D120" s="214"/>
      <c r="E120" s="215"/>
      <c r="F120" s="11"/>
      <c r="G120" s="52"/>
      <c r="H120" s="11"/>
      <c r="I120" s="11"/>
      <c r="J120" s="48"/>
      <c r="L120" s="22"/>
      <c r="M120" s="213"/>
      <c r="N120" s="214"/>
      <c r="O120" s="215"/>
      <c r="P120" s="11"/>
      <c r="Q120" s="52"/>
      <c r="R120" s="11"/>
      <c r="S120" s="11"/>
      <c r="T120" s="48"/>
    </row>
    <row r="121" spans="1:20">
      <c r="B121" s="22"/>
      <c r="C121" s="213"/>
      <c r="D121" s="214"/>
      <c r="E121" s="215"/>
      <c r="F121" s="11"/>
      <c r="G121" s="52"/>
      <c r="H121" s="11"/>
      <c r="I121" s="11"/>
      <c r="J121" s="48"/>
      <c r="L121" s="22"/>
      <c r="M121" s="213"/>
      <c r="N121" s="214"/>
      <c r="O121" s="215"/>
      <c r="P121" s="11"/>
      <c r="Q121" s="52"/>
      <c r="R121" s="11"/>
      <c r="S121" s="11"/>
      <c r="T121" s="48"/>
    </row>
    <row r="122" spans="1:20">
      <c r="B122" s="22"/>
      <c r="C122" s="213"/>
      <c r="D122" s="214"/>
      <c r="E122" s="215"/>
      <c r="F122" s="11"/>
      <c r="G122" s="52"/>
      <c r="H122" s="52"/>
      <c r="I122" s="11"/>
      <c r="J122" s="48"/>
      <c r="L122" s="22"/>
      <c r="M122" s="213"/>
      <c r="N122" s="214"/>
      <c r="O122" s="215"/>
      <c r="P122" s="11"/>
      <c r="Q122" s="52"/>
      <c r="R122" s="52"/>
      <c r="S122" s="11"/>
      <c r="T122" s="48"/>
    </row>
    <row r="123" spans="1:20" ht="15.75" thickBot="1">
      <c r="B123" s="22"/>
      <c r="C123" s="216"/>
      <c r="D123" s="217"/>
      <c r="E123" s="218"/>
      <c r="F123" s="11"/>
      <c r="G123" s="52"/>
      <c r="H123" s="52"/>
      <c r="I123" s="11"/>
      <c r="J123" s="48"/>
      <c r="L123" s="22"/>
      <c r="M123" s="216"/>
      <c r="N123" s="217"/>
      <c r="O123" s="218"/>
      <c r="P123" s="11"/>
      <c r="Q123" s="52"/>
      <c r="R123" s="52"/>
      <c r="S123" s="11"/>
      <c r="T123" s="48"/>
    </row>
    <row r="124" spans="1:20" ht="15.75" thickBot="1">
      <c r="B124" s="49"/>
      <c r="C124" s="50"/>
      <c r="D124" s="50"/>
      <c r="E124" s="50"/>
      <c r="F124" s="50"/>
      <c r="G124" s="50"/>
      <c r="H124" s="50"/>
      <c r="I124" s="50"/>
      <c r="J124" s="51"/>
      <c r="L124" s="49"/>
      <c r="M124" s="50"/>
      <c r="N124" s="50"/>
      <c r="O124" s="50"/>
      <c r="P124" s="50"/>
      <c r="Q124" s="50"/>
      <c r="R124" s="50"/>
      <c r="S124" s="50"/>
      <c r="T124" s="51"/>
    </row>
    <row r="125" spans="1:20" ht="15.75" thickBot="1"/>
    <row r="126" spans="1:20">
      <c r="A126" s="169">
        <v>17</v>
      </c>
      <c r="B126" s="44" t="s">
        <v>280</v>
      </c>
      <c r="C126" s="45">
        <v>70</v>
      </c>
      <c r="D126" s="45" t="s">
        <v>279</v>
      </c>
      <c r="E126" s="45"/>
      <c r="F126" s="45" t="s">
        <v>422</v>
      </c>
      <c r="G126" s="45">
        <v>50</v>
      </c>
      <c r="H126" s="45" t="s">
        <v>137</v>
      </c>
      <c r="I126" s="45"/>
      <c r="J126" s="46"/>
      <c r="K126" s="219">
        <v>18</v>
      </c>
      <c r="L126" s="44" t="s">
        <v>280</v>
      </c>
      <c r="M126" s="45">
        <v>70</v>
      </c>
      <c r="N126" s="45" t="s">
        <v>279</v>
      </c>
      <c r="O126" s="45"/>
      <c r="P126" s="45" t="s">
        <v>423</v>
      </c>
      <c r="Q126" s="45">
        <v>50</v>
      </c>
      <c r="R126" s="45" t="s">
        <v>137</v>
      </c>
      <c r="S126" s="45"/>
      <c r="T126" s="46"/>
    </row>
    <row r="127" spans="1:20">
      <c r="B127" s="22"/>
      <c r="C127" s="47">
        <f t="shared" ref="C127" si="14">IF(C126="","",(SUM(G126:G139)+SUM(I126:I139))/C126)</f>
        <v>1</v>
      </c>
      <c r="D127" s="11"/>
      <c r="E127" s="11"/>
      <c r="F127" s="11"/>
      <c r="G127" s="11">
        <v>20</v>
      </c>
      <c r="H127" s="52" t="s">
        <v>496</v>
      </c>
      <c r="I127" s="11"/>
      <c r="J127" s="48"/>
      <c r="L127" s="22"/>
      <c r="M127" s="47">
        <f t="shared" ref="M127" si="15">IF(M126="","",(SUM(Q126:Q139)+SUM(S126:S139))/M126)</f>
        <v>1</v>
      </c>
      <c r="N127" s="11"/>
      <c r="O127" s="11"/>
      <c r="P127" s="11"/>
      <c r="Q127" s="11">
        <v>20</v>
      </c>
      <c r="R127" s="52" t="s">
        <v>496</v>
      </c>
      <c r="S127" s="11"/>
      <c r="T127" s="48"/>
    </row>
    <row r="128" spans="1:20">
      <c r="B128" s="22"/>
      <c r="C128" s="11"/>
      <c r="D128" s="11"/>
      <c r="E128" s="11"/>
      <c r="F128" s="11"/>
      <c r="G128" s="52"/>
      <c r="H128" s="11"/>
      <c r="I128" s="11"/>
      <c r="J128" s="48"/>
      <c r="L128" s="22"/>
      <c r="M128" s="11"/>
      <c r="N128" s="11"/>
      <c r="O128" s="11"/>
      <c r="P128" s="11"/>
      <c r="Q128" s="52"/>
      <c r="R128" s="11"/>
      <c r="S128" s="11"/>
      <c r="T128" s="48"/>
    </row>
    <row r="129" spans="1:20">
      <c r="B129" s="22"/>
      <c r="C129" s="11"/>
      <c r="D129" s="11"/>
      <c r="E129" s="11"/>
      <c r="F129" s="11"/>
      <c r="G129" s="52"/>
      <c r="H129" s="11"/>
      <c r="I129" s="11"/>
      <c r="J129" s="48"/>
      <c r="L129" s="22"/>
      <c r="M129" s="11"/>
      <c r="N129" s="11"/>
      <c r="O129" s="11"/>
      <c r="P129" s="11"/>
      <c r="Q129" s="52"/>
      <c r="R129" s="11"/>
      <c r="S129" s="11"/>
      <c r="T129" s="48"/>
    </row>
    <row r="130" spans="1:20" ht="15.75" thickBot="1">
      <c r="B130" s="22"/>
      <c r="C130" s="11"/>
      <c r="D130" s="11"/>
      <c r="E130" s="11"/>
      <c r="F130" s="11"/>
      <c r="G130" s="52"/>
      <c r="H130" s="11"/>
      <c r="I130" s="11"/>
      <c r="J130" s="48"/>
      <c r="L130" s="22"/>
      <c r="M130" s="11"/>
      <c r="N130" s="11"/>
      <c r="O130" s="11"/>
      <c r="P130" s="11"/>
      <c r="Q130" s="52"/>
      <c r="R130" s="11"/>
      <c r="S130" s="11"/>
      <c r="T130" s="48"/>
    </row>
    <row r="131" spans="1:20">
      <c r="B131" s="22"/>
      <c r="C131" s="184" t="s">
        <v>529</v>
      </c>
      <c r="D131" s="185"/>
      <c r="E131" s="186"/>
      <c r="F131" s="11"/>
      <c r="G131" s="52"/>
      <c r="H131" s="11"/>
      <c r="I131" s="11"/>
      <c r="J131" s="48"/>
      <c r="L131" s="22"/>
      <c r="M131" s="184" t="s">
        <v>530</v>
      </c>
      <c r="N131" s="185"/>
      <c r="O131" s="186"/>
      <c r="P131" s="11"/>
      <c r="Q131" s="52"/>
      <c r="R131" s="11"/>
      <c r="S131" s="11"/>
      <c r="T131" s="48"/>
    </row>
    <row r="132" spans="1:20" ht="15.75" thickBot="1">
      <c r="B132" s="22"/>
      <c r="C132" s="187"/>
      <c r="D132" s="188"/>
      <c r="E132" s="189"/>
      <c r="F132" s="11"/>
      <c r="G132" s="52"/>
      <c r="H132" s="11"/>
      <c r="I132" s="11"/>
      <c r="J132" s="48"/>
      <c r="L132" s="22"/>
      <c r="M132" s="187"/>
      <c r="N132" s="188"/>
      <c r="O132" s="189"/>
      <c r="P132" s="11"/>
      <c r="Q132" s="52"/>
      <c r="R132" s="11"/>
      <c r="S132" s="11"/>
      <c r="T132" s="48"/>
    </row>
    <row r="133" spans="1:20" ht="15.75" thickBot="1">
      <c r="B133" s="22"/>
      <c r="C133" s="11"/>
      <c r="D133" s="11"/>
      <c r="E133" s="11"/>
      <c r="F133" s="11"/>
      <c r="G133" s="52"/>
      <c r="H133" s="11"/>
      <c r="I133" s="11"/>
      <c r="J133" s="48"/>
      <c r="L133" s="22"/>
      <c r="M133" s="11"/>
      <c r="N133" s="11"/>
      <c r="O133" s="11"/>
      <c r="P133" s="11"/>
      <c r="Q133" s="52"/>
      <c r="R133" s="11"/>
      <c r="S133" s="11"/>
      <c r="T133" s="48"/>
    </row>
    <row r="134" spans="1:20">
      <c r="B134" s="22"/>
      <c r="C134" s="210" t="s">
        <v>493</v>
      </c>
      <c r="D134" s="211"/>
      <c r="E134" s="212"/>
      <c r="F134" s="11"/>
      <c r="G134" s="52"/>
      <c r="H134" s="11"/>
      <c r="I134" s="11"/>
      <c r="J134" s="48"/>
      <c r="L134" s="22"/>
      <c r="M134" s="210" t="s">
        <v>493</v>
      </c>
      <c r="N134" s="211"/>
      <c r="O134" s="212"/>
      <c r="P134" s="11"/>
      <c r="Q134" s="52"/>
      <c r="R134" s="11"/>
      <c r="S134" s="11"/>
      <c r="T134" s="48"/>
    </row>
    <row r="135" spans="1:20">
      <c r="B135" s="22"/>
      <c r="C135" s="213"/>
      <c r="D135" s="214"/>
      <c r="E135" s="215"/>
      <c r="F135" s="11"/>
      <c r="G135" s="52"/>
      <c r="H135" s="11"/>
      <c r="I135" s="11"/>
      <c r="J135" s="48"/>
      <c r="L135" s="22"/>
      <c r="M135" s="213"/>
      <c r="N135" s="214"/>
      <c r="O135" s="215"/>
      <c r="P135" s="11"/>
      <c r="Q135" s="52"/>
      <c r="R135" s="11"/>
      <c r="S135" s="11"/>
      <c r="T135" s="48"/>
    </row>
    <row r="136" spans="1:20">
      <c r="B136" s="22"/>
      <c r="C136" s="213"/>
      <c r="D136" s="214"/>
      <c r="E136" s="215"/>
      <c r="F136" s="11"/>
      <c r="G136" s="52"/>
      <c r="H136" s="11"/>
      <c r="I136" s="11"/>
      <c r="J136" s="48"/>
      <c r="L136" s="22"/>
      <c r="M136" s="213"/>
      <c r="N136" s="214"/>
      <c r="O136" s="215"/>
      <c r="P136" s="11"/>
      <c r="Q136" s="52"/>
      <c r="R136" s="11"/>
      <c r="S136" s="11"/>
      <c r="T136" s="48"/>
    </row>
    <row r="137" spans="1:20">
      <c r="B137" s="22"/>
      <c r="C137" s="213"/>
      <c r="D137" s="214"/>
      <c r="E137" s="215"/>
      <c r="F137" s="11"/>
      <c r="G137" s="52"/>
      <c r="H137" s="52"/>
      <c r="I137" s="11"/>
      <c r="J137" s="48"/>
      <c r="L137" s="22"/>
      <c r="M137" s="213"/>
      <c r="N137" s="214"/>
      <c r="O137" s="215"/>
      <c r="P137" s="11"/>
      <c r="Q137" s="52"/>
      <c r="R137" s="52"/>
      <c r="S137" s="11"/>
      <c r="T137" s="48"/>
    </row>
    <row r="138" spans="1:20" ht="15.75" thickBot="1">
      <c r="B138" s="22"/>
      <c r="C138" s="216"/>
      <c r="D138" s="217"/>
      <c r="E138" s="218"/>
      <c r="F138" s="11"/>
      <c r="G138" s="52"/>
      <c r="H138" s="52"/>
      <c r="I138" s="11"/>
      <c r="J138" s="48"/>
      <c r="L138" s="22"/>
      <c r="M138" s="216"/>
      <c r="N138" s="217"/>
      <c r="O138" s="218"/>
      <c r="P138" s="11"/>
      <c r="Q138" s="52"/>
      <c r="R138" s="52"/>
      <c r="S138" s="11"/>
      <c r="T138" s="48"/>
    </row>
    <row r="139" spans="1:20" ht="15.75" thickBot="1">
      <c r="B139" s="49"/>
      <c r="C139" s="50"/>
      <c r="D139" s="50"/>
      <c r="E139" s="50"/>
      <c r="F139" s="50"/>
      <c r="G139" s="50"/>
      <c r="H139" s="50"/>
      <c r="I139" s="50"/>
      <c r="J139" s="51"/>
      <c r="L139" s="49"/>
      <c r="M139" s="50"/>
      <c r="N139" s="50"/>
      <c r="O139" s="50"/>
      <c r="P139" s="50"/>
      <c r="Q139" s="50"/>
      <c r="R139" s="50"/>
      <c r="S139" s="50"/>
      <c r="T139" s="51"/>
    </row>
    <row r="140" spans="1:20" ht="15.75" thickBot="1"/>
    <row r="141" spans="1:20">
      <c r="A141" s="169">
        <v>19</v>
      </c>
      <c r="B141" s="44" t="s">
        <v>280</v>
      </c>
      <c r="C141" s="45">
        <v>70</v>
      </c>
      <c r="D141" s="45"/>
      <c r="E141" s="45"/>
      <c r="F141" s="45" t="s">
        <v>424</v>
      </c>
      <c r="G141" s="45">
        <v>50</v>
      </c>
      <c r="H141" s="45" t="s">
        <v>137</v>
      </c>
      <c r="I141" s="45"/>
      <c r="J141" s="46"/>
      <c r="K141" s="219">
        <v>20</v>
      </c>
      <c r="L141" s="44" t="s">
        <v>280</v>
      </c>
      <c r="M141" s="45">
        <v>70</v>
      </c>
      <c r="N141" s="45"/>
      <c r="O141" s="45"/>
      <c r="P141" s="45" t="s">
        <v>424</v>
      </c>
      <c r="Q141" s="45">
        <v>50</v>
      </c>
      <c r="R141" s="45" t="s">
        <v>137</v>
      </c>
      <c r="S141" s="45"/>
      <c r="T141" s="46"/>
    </row>
    <row r="142" spans="1:20">
      <c r="B142" s="22"/>
      <c r="C142" s="47">
        <f t="shared" ref="C142" si="16">IF(C141="","",(SUM(G141:G154)+SUM(I141:I154))/C141)</f>
        <v>1</v>
      </c>
      <c r="D142" s="11"/>
      <c r="E142" s="11"/>
      <c r="F142" s="11"/>
      <c r="G142" s="11">
        <v>20</v>
      </c>
      <c r="H142" s="52" t="s">
        <v>496</v>
      </c>
      <c r="I142" s="11"/>
      <c r="J142" s="48"/>
      <c r="L142" s="22"/>
      <c r="M142" s="47">
        <f t="shared" ref="M142" si="17">IF(M141="","",(SUM(Q141:Q154)+SUM(S141:S154))/M141)</f>
        <v>1</v>
      </c>
      <c r="N142" s="11"/>
      <c r="O142" s="11"/>
      <c r="P142" s="11"/>
      <c r="Q142" s="11">
        <v>20</v>
      </c>
      <c r="R142" s="52" t="s">
        <v>496</v>
      </c>
      <c r="S142" s="11"/>
      <c r="T142" s="48"/>
    </row>
    <row r="143" spans="1:20">
      <c r="B143" s="22"/>
      <c r="C143" s="11"/>
      <c r="D143" s="11"/>
      <c r="E143" s="11"/>
      <c r="F143" s="11"/>
      <c r="G143" s="52"/>
      <c r="H143" s="11"/>
      <c r="I143" s="11"/>
      <c r="J143" s="48"/>
      <c r="L143" s="22"/>
      <c r="M143" s="11"/>
      <c r="N143" s="11"/>
      <c r="O143" s="11"/>
      <c r="P143" s="11"/>
      <c r="Q143" s="52"/>
      <c r="R143" s="11"/>
      <c r="S143" s="11"/>
      <c r="T143" s="48"/>
    </row>
    <row r="144" spans="1:20">
      <c r="B144" s="22"/>
      <c r="C144" s="11"/>
      <c r="D144" s="11"/>
      <c r="E144" s="11"/>
      <c r="F144" s="11"/>
      <c r="G144" s="52"/>
      <c r="H144" s="11"/>
      <c r="I144" s="11"/>
      <c r="J144" s="48"/>
      <c r="L144" s="22"/>
      <c r="M144" s="11"/>
      <c r="N144" s="11"/>
      <c r="O144" s="11"/>
      <c r="P144" s="11"/>
      <c r="Q144" s="52"/>
      <c r="R144" s="11"/>
      <c r="S144" s="11"/>
      <c r="T144" s="48"/>
    </row>
    <row r="145" spans="1:20" ht="15.75" thickBot="1">
      <c r="B145" s="22"/>
      <c r="C145" s="11"/>
      <c r="D145" s="11"/>
      <c r="E145" s="11"/>
      <c r="F145" s="11"/>
      <c r="G145" s="52"/>
      <c r="H145" s="11"/>
      <c r="I145" s="11"/>
      <c r="J145" s="48"/>
      <c r="L145" s="22"/>
      <c r="M145" s="11"/>
      <c r="N145" s="11"/>
      <c r="O145" s="11"/>
      <c r="P145" s="11"/>
      <c r="Q145" s="52"/>
      <c r="R145" s="11"/>
      <c r="S145" s="11"/>
      <c r="T145" s="48"/>
    </row>
    <row r="146" spans="1:20">
      <c r="B146" s="22"/>
      <c r="C146" s="184" t="s">
        <v>531</v>
      </c>
      <c r="D146" s="185"/>
      <c r="E146" s="186"/>
      <c r="F146" s="11"/>
      <c r="G146" s="52"/>
      <c r="H146" s="11"/>
      <c r="I146" s="11"/>
      <c r="J146" s="48"/>
      <c r="L146" s="22"/>
      <c r="M146" s="184" t="s">
        <v>532</v>
      </c>
      <c r="N146" s="185"/>
      <c r="O146" s="186"/>
      <c r="P146" s="11"/>
      <c r="Q146" s="52"/>
      <c r="R146" s="11"/>
      <c r="S146" s="11"/>
      <c r="T146" s="48"/>
    </row>
    <row r="147" spans="1:20" ht="15.75" thickBot="1">
      <c r="B147" s="22"/>
      <c r="C147" s="187"/>
      <c r="D147" s="188"/>
      <c r="E147" s="189"/>
      <c r="F147" s="11"/>
      <c r="G147" s="52"/>
      <c r="H147" s="11"/>
      <c r="I147" s="11"/>
      <c r="J147" s="48"/>
      <c r="L147" s="22"/>
      <c r="M147" s="187"/>
      <c r="N147" s="188"/>
      <c r="O147" s="189"/>
      <c r="P147" s="11"/>
      <c r="Q147" s="52"/>
      <c r="R147" s="11"/>
      <c r="S147" s="11"/>
      <c r="T147" s="48"/>
    </row>
    <row r="148" spans="1:20" ht="15.75" thickBot="1">
      <c r="B148" s="22"/>
      <c r="C148" s="11"/>
      <c r="D148" s="11"/>
      <c r="E148" s="11"/>
      <c r="F148" s="11"/>
      <c r="G148" s="52"/>
      <c r="H148" s="11"/>
      <c r="I148" s="11"/>
      <c r="J148" s="48"/>
      <c r="L148" s="22"/>
      <c r="M148" s="11"/>
      <c r="N148" s="11"/>
      <c r="O148" s="11"/>
      <c r="P148" s="11"/>
      <c r="Q148" s="52"/>
      <c r="R148" s="11"/>
      <c r="S148" s="11"/>
      <c r="T148" s="48"/>
    </row>
    <row r="149" spans="1:20">
      <c r="B149" s="22"/>
      <c r="C149" s="210" t="s">
        <v>493</v>
      </c>
      <c r="D149" s="211"/>
      <c r="E149" s="212"/>
      <c r="F149" s="11"/>
      <c r="G149" s="52"/>
      <c r="H149" s="11"/>
      <c r="I149" s="11"/>
      <c r="J149" s="48"/>
      <c r="L149" s="22"/>
      <c r="M149" s="210" t="s">
        <v>493</v>
      </c>
      <c r="N149" s="211"/>
      <c r="O149" s="212"/>
      <c r="P149" s="11"/>
      <c r="Q149" s="52"/>
      <c r="R149" s="11"/>
      <c r="S149" s="11"/>
      <c r="T149" s="48"/>
    </row>
    <row r="150" spans="1:20">
      <c r="B150" s="22"/>
      <c r="C150" s="213"/>
      <c r="D150" s="214"/>
      <c r="E150" s="215"/>
      <c r="F150" s="11"/>
      <c r="G150" s="52"/>
      <c r="H150" s="11"/>
      <c r="I150" s="11"/>
      <c r="J150" s="48"/>
      <c r="L150" s="22"/>
      <c r="M150" s="213"/>
      <c r="N150" s="214"/>
      <c r="O150" s="215"/>
      <c r="P150" s="11"/>
      <c r="Q150" s="52"/>
      <c r="R150" s="11"/>
      <c r="S150" s="11"/>
      <c r="T150" s="48"/>
    </row>
    <row r="151" spans="1:20">
      <c r="B151" s="22"/>
      <c r="C151" s="213"/>
      <c r="D151" s="214"/>
      <c r="E151" s="215"/>
      <c r="F151" s="11"/>
      <c r="G151" s="52"/>
      <c r="H151" s="11"/>
      <c r="I151" s="11"/>
      <c r="J151" s="48"/>
      <c r="L151" s="22"/>
      <c r="M151" s="213"/>
      <c r="N151" s="214"/>
      <c r="O151" s="215"/>
      <c r="P151" s="11"/>
      <c r="Q151" s="52"/>
      <c r="R151" s="11"/>
      <c r="S151" s="11"/>
      <c r="T151" s="48"/>
    </row>
    <row r="152" spans="1:20">
      <c r="B152" s="22"/>
      <c r="C152" s="213"/>
      <c r="D152" s="214"/>
      <c r="E152" s="215"/>
      <c r="F152" s="11"/>
      <c r="G152" s="52"/>
      <c r="H152" s="52"/>
      <c r="I152" s="11"/>
      <c r="J152" s="48"/>
      <c r="L152" s="22"/>
      <c r="M152" s="213"/>
      <c r="N152" s="214"/>
      <c r="O152" s="215"/>
      <c r="P152" s="11"/>
      <c r="Q152" s="52"/>
      <c r="R152" s="52"/>
      <c r="S152" s="11"/>
      <c r="T152" s="48"/>
    </row>
    <row r="153" spans="1:20" ht="15.75" thickBot="1">
      <c r="B153" s="22"/>
      <c r="C153" s="216"/>
      <c r="D153" s="217"/>
      <c r="E153" s="218"/>
      <c r="F153" s="11"/>
      <c r="G153" s="52"/>
      <c r="H153" s="52"/>
      <c r="I153" s="11"/>
      <c r="J153" s="48"/>
      <c r="L153" s="22"/>
      <c r="M153" s="216"/>
      <c r="N153" s="217"/>
      <c r="O153" s="218"/>
      <c r="P153" s="11"/>
      <c r="Q153" s="52"/>
      <c r="R153" s="52"/>
      <c r="S153" s="11"/>
      <c r="T153" s="48"/>
    </row>
    <row r="154" spans="1:20" ht="15.75" thickBot="1">
      <c r="B154" s="49"/>
      <c r="C154" s="50"/>
      <c r="D154" s="50"/>
      <c r="E154" s="50"/>
      <c r="F154" s="50"/>
      <c r="G154" s="50"/>
      <c r="H154" s="50"/>
      <c r="I154" s="50"/>
      <c r="J154" s="51"/>
      <c r="L154" s="49"/>
      <c r="M154" s="50"/>
      <c r="N154" s="50"/>
      <c r="O154" s="50"/>
      <c r="P154" s="50"/>
      <c r="Q154" s="50"/>
      <c r="R154" s="50"/>
      <c r="S154" s="50"/>
      <c r="T154" s="51"/>
    </row>
    <row r="155" spans="1:20" ht="15.75" thickBot="1">
      <c r="B155" s="11"/>
      <c r="C155" s="11"/>
      <c r="D155" s="11"/>
      <c r="E155" s="11"/>
      <c r="F155" s="11"/>
      <c r="G155" s="11"/>
      <c r="H155" s="11"/>
      <c r="I155" s="11"/>
      <c r="J155" s="11"/>
      <c r="K155" s="219">
        <v>22</v>
      </c>
      <c r="L155" s="11"/>
      <c r="M155" s="11"/>
      <c r="N155" s="11"/>
      <c r="O155" s="11"/>
      <c r="P155" s="11"/>
      <c r="Q155" s="11"/>
      <c r="R155" s="11"/>
      <c r="S155" s="11"/>
      <c r="T155" s="11"/>
    </row>
    <row r="156" spans="1:20">
      <c r="A156" s="169">
        <v>21</v>
      </c>
      <c r="B156" s="44" t="s">
        <v>280</v>
      </c>
      <c r="C156" s="45">
        <v>70</v>
      </c>
      <c r="D156" s="45" t="s">
        <v>279</v>
      </c>
      <c r="E156" s="45"/>
      <c r="F156" s="45"/>
      <c r="G156" s="45">
        <v>50</v>
      </c>
      <c r="H156" s="45" t="s">
        <v>137</v>
      </c>
      <c r="I156" s="45"/>
      <c r="J156" s="46"/>
      <c r="L156" s="44" t="s">
        <v>280</v>
      </c>
      <c r="M156" s="45">
        <v>70</v>
      </c>
      <c r="N156" s="45" t="s">
        <v>279</v>
      </c>
      <c r="O156" s="45"/>
      <c r="P156" s="45" t="s">
        <v>283</v>
      </c>
      <c r="Q156" s="45">
        <v>50</v>
      </c>
      <c r="R156" s="45" t="s">
        <v>137</v>
      </c>
      <c r="S156" s="45"/>
      <c r="T156" s="46"/>
    </row>
    <row r="157" spans="1:20">
      <c r="B157" s="22"/>
      <c r="C157" s="47">
        <f t="shared" ref="C157" si="18">IF(C156="","",(SUM(G156:G169)+SUM(I156:I169))/C156)</f>
        <v>1</v>
      </c>
      <c r="D157" s="11"/>
      <c r="E157" s="11"/>
      <c r="F157" s="11"/>
      <c r="G157" s="11">
        <v>20</v>
      </c>
      <c r="H157" s="52" t="s">
        <v>496</v>
      </c>
      <c r="I157" s="11"/>
      <c r="J157" s="48"/>
      <c r="L157" s="22"/>
      <c r="M157" s="47">
        <f t="shared" ref="M157" si="19">IF(M156="","",(SUM(Q156:Q169)+SUM(S156:S169))/M156)</f>
        <v>1</v>
      </c>
      <c r="N157" s="11"/>
      <c r="O157" s="11"/>
      <c r="P157" s="11"/>
      <c r="Q157" s="11">
        <v>20</v>
      </c>
      <c r="R157" s="52" t="s">
        <v>496</v>
      </c>
      <c r="S157" s="11"/>
      <c r="T157" s="48"/>
    </row>
    <row r="158" spans="1:20">
      <c r="B158" s="22"/>
      <c r="C158" s="11"/>
      <c r="D158" s="11"/>
      <c r="E158" s="11"/>
      <c r="F158" s="11"/>
      <c r="G158" s="52"/>
      <c r="H158" s="11"/>
      <c r="I158" s="11"/>
      <c r="J158" s="48"/>
      <c r="L158" s="22"/>
      <c r="M158" s="11"/>
      <c r="N158" s="11"/>
      <c r="O158" s="11"/>
      <c r="P158" s="11"/>
      <c r="Q158" s="52"/>
      <c r="R158" s="11"/>
      <c r="S158" s="11"/>
      <c r="T158" s="48"/>
    </row>
    <row r="159" spans="1:20">
      <c r="B159" s="22"/>
      <c r="C159" s="11"/>
      <c r="D159" s="11"/>
      <c r="E159" s="11"/>
      <c r="F159" s="11"/>
      <c r="G159" s="52"/>
      <c r="H159" s="11"/>
      <c r="I159" s="11"/>
      <c r="J159" s="48"/>
      <c r="L159" s="22"/>
      <c r="M159" s="11"/>
      <c r="N159" s="11"/>
      <c r="O159" s="11"/>
      <c r="P159" s="11"/>
      <c r="Q159" s="52"/>
      <c r="R159" s="11"/>
      <c r="S159" s="11"/>
      <c r="T159" s="48"/>
    </row>
    <row r="160" spans="1:20" ht="15.75" thickBot="1">
      <c r="B160" s="22"/>
      <c r="C160" s="11"/>
      <c r="D160" s="11"/>
      <c r="E160" s="11"/>
      <c r="F160" s="11"/>
      <c r="G160" s="52"/>
      <c r="H160" s="11"/>
      <c r="I160" s="11"/>
      <c r="J160" s="48"/>
      <c r="L160" s="22"/>
      <c r="M160" s="11"/>
      <c r="N160" s="11"/>
      <c r="O160" s="11"/>
      <c r="P160" s="11"/>
      <c r="Q160" s="52"/>
      <c r="R160" s="11"/>
      <c r="S160" s="11"/>
      <c r="T160" s="48"/>
    </row>
    <row r="161" spans="1:20">
      <c r="B161" s="22"/>
      <c r="C161" s="184" t="s">
        <v>533</v>
      </c>
      <c r="D161" s="185"/>
      <c r="E161" s="186"/>
      <c r="F161" s="11"/>
      <c r="G161" s="52"/>
      <c r="H161" s="11"/>
      <c r="I161" s="11"/>
      <c r="J161" s="48"/>
      <c r="L161" s="22"/>
      <c r="M161" s="184" t="s">
        <v>534</v>
      </c>
      <c r="N161" s="185"/>
      <c r="O161" s="186"/>
      <c r="P161" s="11"/>
      <c r="Q161" s="52"/>
      <c r="R161" s="11"/>
      <c r="S161" s="11"/>
      <c r="T161" s="48"/>
    </row>
    <row r="162" spans="1:20" ht="15.75" thickBot="1">
      <c r="B162" s="22"/>
      <c r="C162" s="187"/>
      <c r="D162" s="188"/>
      <c r="E162" s="189"/>
      <c r="F162" s="11"/>
      <c r="G162" s="52"/>
      <c r="H162" s="11"/>
      <c r="I162" s="11"/>
      <c r="J162" s="48"/>
      <c r="L162" s="22"/>
      <c r="M162" s="187"/>
      <c r="N162" s="188"/>
      <c r="O162" s="189"/>
      <c r="P162" s="11"/>
      <c r="Q162" s="52"/>
      <c r="R162" s="11"/>
      <c r="S162" s="11"/>
      <c r="T162" s="48"/>
    </row>
    <row r="163" spans="1:20" ht="15.75" thickBot="1">
      <c r="B163" s="22"/>
      <c r="C163" s="11"/>
      <c r="D163" s="11"/>
      <c r="E163" s="11"/>
      <c r="F163" s="11"/>
      <c r="G163" s="52"/>
      <c r="H163" s="11"/>
      <c r="I163" s="11"/>
      <c r="J163" s="48"/>
      <c r="L163" s="22"/>
      <c r="M163" s="11"/>
      <c r="N163" s="11"/>
      <c r="O163" s="11"/>
      <c r="P163" s="11"/>
      <c r="Q163" s="52"/>
      <c r="R163" s="11"/>
      <c r="S163" s="11"/>
      <c r="T163" s="48"/>
    </row>
    <row r="164" spans="1:20">
      <c r="B164" s="22"/>
      <c r="C164" s="210" t="s">
        <v>493</v>
      </c>
      <c r="D164" s="211"/>
      <c r="E164" s="212"/>
      <c r="F164" s="11"/>
      <c r="G164" s="52"/>
      <c r="H164" s="11"/>
      <c r="I164" s="11"/>
      <c r="J164" s="48"/>
      <c r="L164" s="22"/>
      <c r="M164" s="210" t="s">
        <v>535</v>
      </c>
      <c r="N164" s="211"/>
      <c r="O164" s="212"/>
      <c r="P164" s="11"/>
      <c r="Q164" s="52"/>
      <c r="R164" s="11"/>
      <c r="S164" s="11"/>
      <c r="T164" s="48"/>
    </row>
    <row r="165" spans="1:20">
      <c r="B165" s="22"/>
      <c r="C165" s="213"/>
      <c r="D165" s="214"/>
      <c r="E165" s="215"/>
      <c r="F165" s="11"/>
      <c r="G165" s="52"/>
      <c r="H165" s="11"/>
      <c r="I165" s="11"/>
      <c r="J165" s="48"/>
      <c r="L165" s="22"/>
      <c r="M165" s="213"/>
      <c r="N165" s="214"/>
      <c r="O165" s="215"/>
      <c r="P165" s="11"/>
      <c r="Q165" s="52"/>
      <c r="R165" s="11"/>
      <c r="S165" s="11"/>
      <c r="T165" s="48"/>
    </row>
    <row r="166" spans="1:20">
      <c r="B166" s="22"/>
      <c r="C166" s="213"/>
      <c r="D166" s="214"/>
      <c r="E166" s="215"/>
      <c r="F166" s="11"/>
      <c r="G166" s="52"/>
      <c r="H166" s="11"/>
      <c r="I166" s="11"/>
      <c r="J166" s="48"/>
      <c r="L166" s="22"/>
      <c r="M166" s="213"/>
      <c r="N166" s="214"/>
      <c r="O166" s="215"/>
      <c r="P166" s="11"/>
      <c r="Q166" s="52"/>
      <c r="R166" s="11"/>
      <c r="S166" s="11"/>
      <c r="T166" s="48"/>
    </row>
    <row r="167" spans="1:20">
      <c r="B167" s="22"/>
      <c r="C167" s="213"/>
      <c r="D167" s="214"/>
      <c r="E167" s="215"/>
      <c r="F167" s="11"/>
      <c r="G167" s="52"/>
      <c r="H167" s="52"/>
      <c r="I167" s="11"/>
      <c r="J167" s="48"/>
      <c r="L167" s="22"/>
      <c r="M167" s="213"/>
      <c r="N167" s="214"/>
      <c r="O167" s="215"/>
      <c r="P167" s="11"/>
      <c r="Q167" s="52"/>
      <c r="R167" s="52"/>
      <c r="S167" s="11"/>
      <c r="T167" s="48"/>
    </row>
    <row r="168" spans="1:20" ht="15.75" thickBot="1">
      <c r="B168" s="22"/>
      <c r="C168" s="216"/>
      <c r="D168" s="217"/>
      <c r="E168" s="218"/>
      <c r="F168" s="11"/>
      <c r="G168" s="52"/>
      <c r="H168" s="52"/>
      <c r="I168" s="11"/>
      <c r="J168" s="48"/>
      <c r="L168" s="22"/>
      <c r="M168" s="216"/>
      <c r="N168" s="217"/>
      <c r="O168" s="218"/>
      <c r="P168" s="11"/>
      <c r="Q168" s="52"/>
      <c r="R168" s="52"/>
      <c r="S168" s="11"/>
      <c r="T168" s="48"/>
    </row>
    <row r="169" spans="1:20" ht="15.75" thickBot="1">
      <c r="B169" s="49"/>
      <c r="C169" s="50"/>
      <c r="D169" s="50"/>
      <c r="E169" s="50"/>
      <c r="F169" s="50"/>
      <c r="G169" s="50"/>
      <c r="H169" s="50"/>
      <c r="I169" s="50"/>
      <c r="J169" s="51"/>
      <c r="L169" s="49"/>
      <c r="M169" s="50"/>
      <c r="N169" s="50"/>
      <c r="O169" s="50"/>
      <c r="P169" s="50"/>
      <c r="Q169" s="50"/>
      <c r="R169" s="50"/>
      <c r="S169" s="50"/>
      <c r="T169" s="51"/>
    </row>
    <row r="170" spans="1:20" ht="15.75" thickBot="1">
      <c r="B170" s="11"/>
      <c r="C170" s="11"/>
      <c r="D170" s="11"/>
      <c r="E170" s="11"/>
      <c r="F170" s="11"/>
      <c r="G170" s="11"/>
      <c r="H170" s="11"/>
      <c r="I170" s="11"/>
      <c r="J170" s="11"/>
      <c r="K170" s="219">
        <v>24</v>
      </c>
      <c r="L170" s="11"/>
      <c r="M170" s="11"/>
      <c r="N170" s="11"/>
      <c r="O170" s="11"/>
      <c r="P170" s="11"/>
      <c r="Q170" s="11"/>
      <c r="R170" s="11"/>
      <c r="S170" s="11"/>
      <c r="T170" s="11"/>
    </row>
    <row r="171" spans="1:20">
      <c r="A171" s="169">
        <v>23</v>
      </c>
      <c r="B171" s="44" t="s">
        <v>280</v>
      </c>
      <c r="C171" s="45">
        <v>130</v>
      </c>
      <c r="D171" s="45" t="s">
        <v>282</v>
      </c>
      <c r="E171" s="45" t="s">
        <v>423</v>
      </c>
      <c r="F171" s="45"/>
      <c r="G171" s="45">
        <v>60</v>
      </c>
      <c r="H171" s="45" t="s">
        <v>127</v>
      </c>
      <c r="I171" s="45">
        <v>60</v>
      </c>
      <c r="J171" s="46" t="s">
        <v>496</v>
      </c>
      <c r="L171" s="44"/>
      <c r="M171" s="45"/>
      <c r="N171" s="45"/>
      <c r="O171" s="45"/>
      <c r="P171" s="45"/>
      <c r="Q171" s="45"/>
      <c r="R171" s="45"/>
      <c r="S171" s="45"/>
      <c r="T171" s="46"/>
    </row>
    <row r="172" spans="1:20">
      <c r="B172" s="22"/>
      <c r="C172" s="47">
        <f t="shared" ref="C172" si="20">IF(C171="","",(SUM(G171:G184)+SUM(I171:I184))/C171)</f>
        <v>0.92307692307692313</v>
      </c>
      <c r="D172" s="11"/>
      <c r="E172" s="11"/>
      <c r="F172" s="11"/>
      <c r="G172" s="11"/>
      <c r="H172" s="52"/>
      <c r="I172" s="11"/>
      <c r="J172" s="48"/>
      <c r="L172" s="22"/>
      <c r="M172" s="47" t="str">
        <f t="shared" ref="M172" si="21">IF(M171="","",(SUM(Q171:Q184)+SUM(S171:S184))/M171)</f>
        <v/>
      </c>
      <c r="N172" s="11"/>
      <c r="O172" s="11"/>
      <c r="P172" s="11"/>
      <c r="Q172" s="11"/>
      <c r="R172" s="52"/>
      <c r="S172" s="11"/>
      <c r="T172" s="48"/>
    </row>
    <row r="173" spans="1:20">
      <c r="B173" s="22"/>
      <c r="C173" s="11"/>
      <c r="D173" s="11"/>
      <c r="E173" s="11"/>
      <c r="F173" s="11"/>
      <c r="G173" s="52"/>
      <c r="H173" s="11"/>
      <c r="I173" s="11"/>
      <c r="J173" s="48"/>
      <c r="L173" s="22"/>
      <c r="M173" s="11"/>
      <c r="N173" s="11"/>
      <c r="O173" s="11"/>
      <c r="P173" s="11"/>
      <c r="Q173" s="52"/>
      <c r="R173" s="11"/>
      <c r="S173" s="11"/>
      <c r="T173" s="48"/>
    </row>
    <row r="174" spans="1:20">
      <c r="B174" s="22"/>
      <c r="C174" s="11"/>
      <c r="D174" s="11"/>
      <c r="E174" s="11"/>
      <c r="F174" s="11"/>
      <c r="G174" s="52"/>
      <c r="H174" s="11"/>
      <c r="I174" s="11"/>
      <c r="J174" s="48"/>
      <c r="L174" s="22"/>
      <c r="M174" s="11"/>
      <c r="N174" s="11"/>
      <c r="O174" s="11"/>
      <c r="P174" s="11"/>
      <c r="Q174" s="52"/>
      <c r="R174" s="11"/>
      <c r="S174" s="11"/>
      <c r="T174" s="48"/>
    </row>
    <row r="175" spans="1:20" ht="15.75" thickBot="1">
      <c r="B175" s="22"/>
      <c r="C175" s="11"/>
      <c r="D175" s="11"/>
      <c r="E175" s="11"/>
      <c r="F175" s="11"/>
      <c r="G175" s="52"/>
      <c r="H175" s="11"/>
      <c r="I175" s="11"/>
      <c r="J175" s="48"/>
      <c r="L175" s="22"/>
      <c r="M175" s="11"/>
      <c r="N175" s="11"/>
      <c r="O175" s="11"/>
      <c r="P175" s="11"/>
      <c r="Q175" s="52"/>
      <c r="R175" s="11"/>
      <c r="S175" s="11"/>
      <c r="T175" s="48"/>
    </row>
    <row r="176" spans="1:20">
      <c r="B176" s="22"/>
      <c r="C176" s="184" t="s">
        <v>495</v>
      </c>
      <c r="D176" s="185"/>
      <c r="E176" s="186"/>
      <c r="F176" s="11"/>
      <c r="G176" s="52"/>
      <c r="H176" s="11"/>
      <c r="I176" s="11"/>
      <c r="J176" s="48"/>
      <c r="L176" s="22"/>
      <c r="M176" s="184"/>
      <c r="N176" s="185"/>
      <c r="O176" s="186"/>
      <c r="P176" s="11"/>
      <c r="Q176" s="52"/>
      <c r="R176" s="11"/>
      <c r="S176" s="11"/>
      <c r="T176" s="48"/>
    </row>
    <row r="177" spans="1:20" ht="15.75" thickBot="1">
      <c r="B177" s="22"/>
      <c r="C177" s="187"/>
      <c r="D177" s="188"/>
      <c r="E177" s="189"/>
      <c r="F177" s="11"/>
      <c r="G177" s="52"/>
      <c r="H177" s="11"/>
      <c r="I177" s="11"/>
      <c r="J177" s="48"/>
      <c r="L177" s="22"/>
      <c r="M177" s="187"/>
      <c r="N177" s="188"/>
      <c r="O177" s="189"/>
      <c r="P177" s="11"/>
      <c r="Q177" s="52"/>
      <c r="R177" s="11"/>
      <c r="S177" s="11"/>
      <c r="T177" s="48"/>
    </row>
    <row r="178" spans="1:20" ht="15.75" thickBot="1">
      <c r="B178" s="22"/>
      <c r="C178" s="11"/>
      <c r="D178" s="11"/>
      <c r="E178" s="11"/>
      <c r="F178" s="11"/>
      <c r="G178" s="52"/>
      <c r="H178" s="11"/>
      <c r="I178" s="11"/>
      <c r="J178" s="48"/>
      <c r="L178" s="22"/>
      <c r="M178" s="11"/>
      <c r="N178" s="11"/>
      <c r="O178" s="11"/>
      <c r="P178" s="11"/>
      <c r="Q178" s="52"/>
      <c r="R178" s="11"/>
      <c r="S178" s="11"/>
      <c r="T178" s="48"/>
    </row>
    <row r="179" spans="1:20">
      <c r="B179" s="22"/>
      <c r="C179" s="210" t="s">
        <v>494</v>
      </c>
      <c r="D179" s="211"/>
      <c r="E179" s="212"/>
      <c r="F179" s="11"/>
      <c r="G179" s="52"/>
      <c r="H179" s="11"/>
      <c r="I179" s="11"/>
      <c r="J179" s="48"/>
      <c r="L179" s="22"/>
      <c r="M179" s="200"/>
      <c r="N179" s="201"/>
      <c r="O179" s="202"/>
      <c r="P179" s="11"/>
      <c r="Q179" s="52"/>
      <c r="R179" s="11"/>
      <c r="S179" s="11"/>
      <c r="T179" s="48"/>
    </row>
    <row r="180" spans="1:20">
      <c r="B180" s="22"/>
      <c r="C180" s="213"/>
      <c r="D180" s="214"/>
      <c r="E180" s="215"/>
      <c r="F180" s="11"/>
      <c r="G180" s="52"/>
      <c r="H180" s="11"/>
      <c r="I180" s="11"/>
      <c r="J180" s="48"/>
      <c r="L180" s="22"/>
      <c r="M180" s="203"/>
      <c r="N180" s="204"/>
      <c r="O180" s="205"/>
      <c r="P180" s="11"/>
      <c r="Q180" s="52"/>
      <c r="R180" s="11"/>
      <c r="S180" s="11"/>
      <c r="T180" s="48"/>
    </row>
    <row r="181" spans="1:20">
      <c r="B181" s="22"/>
      <c r="C181" s="213"/>
      <c r="D181" s="214"/>
      <c r="E181" s="215"/>
      <c r="F181" s="11"/>
      <c r="G181" s="52"/>
      <c r="H181" s="11"/>
      <c r="I181" s="11"/>
      <c r="J181" s="48"/>
      <c r="L181" s="22"/>
      <c r="M181" s="203"/>
      <c r="N181" s="204"/>
      <c r="O181" s="205"/>
      <c r="P181" s="11"/>
      <c r="Q181" s="52"/>
      <c r="R181" s="11"/>
      <c r="S181" s="11"/>
      <c r="T181" s="48"/>
    </row>
    <row r="182" spans="1:20">
      <c r="B182" s="22"/>
      <c r="C182" s="213"/>
      <c r="D182" s="214"/>
      <c r="E182" s="215"/>
      <c r="F182" s="11"/>
      <c r="G182" s="52"/>
      <c r="H182" s="52"/>
      <c r="I182" s="11"/>
      <c r="J182" s="48"/>
      <c r="L182" s="22"/>
      <c r="M182" s="203"/>
      <c r="N182" s="204"/>
      <c r="O182" s="205"/>
      <c r="P182" s="11"/>
      <c r="Q182" s="52"/>
      <c r="R182" s="52"/>
      <c r="S182" s="11"/>
      <c r="T182" s="48"/>
    </row>
    <row r="183" spans="1:20" ht="15.75" thickBot="1">
      <c r="B183" s="22"/>
      <c r="C183" s="216"/>
      <c r="D183" s="217"/>
      <c r="E183" s="218"/>
      <c r="F183" s="11"/>
      <c r="G183" s="52"/>
      <c r="H183" s="52"/>
      <c r="I183" s="11"/>
      <c r="J183" s="48"/>
      <c r="L183" s="22"/>
      <c r="M183" s="206"/>
      <c r="N183" s="207"/>
      <c r="O183" s="208"/>
      <c r="P183" s="11"/>
      <c r="Q183" s="52"/>
      <c r="R183" s="52"/>
      <c r="S183" s="11"/>
      <c r="T183" s="48"/>
    </row>
    <row r="184" spans="1:20" ht="15.75" thickBot="1">
      <c r="B184" s="49"/>
      <c r="C184" s="50"/>
      <c r="D184" s="50"/>
      <c r="E184" s="50"/>
      <c r="F184" s="50"/>
      <c r="G184" s="50"/>
      <c r="H184" s="50"/>
      <c r="I184" s="50"/>
      <c r="J184" s="51"/>
      <c r="L184" s="49"/>
      <c r="M184" s="50"/>
      <c r="N184" s="50"/>
      <c r="O184" s="50"/>
      <c r="P184" s="50"/>
      <c r="Q184" s="50"/>
      <c r="R184" s="50"/>
      <c r="S184" s="50"/>
      <c r="T184" s="51"/>
    </row>
    <row r="185" spans="1:20" ht="15.75" thickBot="1"/>
    <row r="186" spans="1:20">
      <c r="A186" s="169">
        <v>25</v>
      </c>
      <c r="B186" s="44"/>
      <c r="C186" s="45"/>
      <c r="D186" s="45"/>
      <c r="E186" s="45"/>
      <c r="F186" s="45"/>
      <c r="G186" s="45"/>
      <c r="H186" s="45"/>
      <c r="I186" s="45"/>
      <c r="J186" s="46"/>
      <c r="K186" s="219">
        <v>26</v>
      </c>
      <c r="L186" s="44"/>
      <c r="M186" s="45"/>
      <c r="N186" s="45"/>
      <c r="O186" s="45"/>
      <c r="P186" s="45"/>
      <c r="Q186" s="45"/>
      <c r="R186" s="45"/>
      <c r="S186" s="45"/>
      <c r="T186" s="46"/>
    </row>
    <row r="187" spans="1:20">
      <c r="B187" s="22"/>
      <c r="C187" s="47" t="str">
        <f t="shared" ref="C187" si="22">IF(C186="","",(SUM(G186:G199)+SUM(I186:I199))/C186)</f>
        <v/>
      </c>
      <c r="D187" s="11"/>
      <c r="E187" s="11"/>
      <c r="F187" s="11"/>
      <c r="G187" s="11"/>
      <c r="H187" s="52"/>
      <c r="I187" s="11"/>
      <c r="J187" s="48"/>
      <c r="L187" s="22"/>
      <c r="M187" s="47" t="str">
        <f t="shared" ref="M187" si="23">IF(M186="","",(SUM(Q186:Q199)+SUM(S186:S199))/M186)</f>
        <v/>
      </c>
      <c r="N187" s="11"/>
      <c r="O187" s="11"/>
      <c r="P187" s="11"/>
      <c r="Q187" s="11"/>
      <c r="R187" s="52"/>
      <c r="S187" s="11"/>
      <c r="T187" s="48"/>
    </row>
    <row r="188" spans="1:20">
      <c r="B188" s="22"/>
      <c r="C188" s="11"/>
      <c r="D188" s="11"/>
      <c r="E188" s="11"/>
      <c r="F188" s="11"/>
      <c r="G188" s="52"/>
      <c r="H188" s="11"/>
      <c r="I188" s="11"/>
      <c r="J188" s="48"/>
      <c r="L188" s="22"/>
      <c r="M188" s="11"/>
      <c r="N188" s="11"/>
      <c r="O188" s="11"/>
      <c r="P188" s="11"/>
      <c r="Q188" s="52"/>
      <c r="R188" s="11"/>
      <c r="S188" s="11"/>
      <c r="T188" s="48"/>
    </row>
    <row r="189" spans="1:20">
      <c r="B189" s="22"/>
      <c r="C189" s="11"/>
      <c r="D189" s="11"/>
      <c r="E189" s="11"/>
      <c r="F189" s="11"/>
      <c r="G189" s="52"/>
      <c r="H189" s="11"/>
      <c r="I189" s="11"/>
      <c r="J189" s="48"/>
      <c r="L189" s="22"/>
      <c r="M189" s="11"/>
      <c r="N189" s="11"/>
      <c r="O189" s="11"/>
      <c r="P189" s="11"/>
      <c r="Q189" s="52"/>
      <c r="R189" s="11"/>
      <c r="S189" s="11"/>
      <c r="T189" s="48"/>
    </row>
    <row r="190" spans="1:20" ht="15.75" thickBot="1">
      <c r="B190" s="22"/>
      <c r="C190" s="11"/>
      <c r="D190" s="11"/>
      <c r="E190" s="11"/>
      <c r="F190" s="11"/>
      <c r="G190" s="52"/>
      <c r="H190" s="11"/>
      <c r="I190" s="11"/>
      <c r="J190" s="48"/>
      <c r="L190" s="22"/>
      <c r="M190" s="11"/>
      <c r="N190" s="11"/>
      <c r="O190" s="11"/>
      <c r="P190" s="11"/>
      <c r="Q190" s="52"/>
      <c r="R190" s="11"/>
      <c r="S190" s="11"/>
      <c r="T190" s="48"/>
    </row>
    <row r="191" spans="1:20">
      <c r="B191" s="22"/>
      <c r="C191" s="184"/>
      <c r="D191" s="185"/>
      <c r="E191" s="186"/>
      <c r="F191" s="11"/>
      <c r="G191" s="52"/>
      <c r="H191" s="11"/>
      <c r="I191" s="11"/>
      <c r="J191" s="48"/>
      <c r="L191" s="22"/>
      <c r="M191" s="184"/>
      <c r="N191" s="185"/>
      <c r="O191" s="186"/>
      <c r="P191" s="11"/>
      <c r="Q191" s="52"/>
      <c r="R191" s="11"/>
      <c r="S191" s="11"/>
      <c r="T191" s="48"/>
    </row>
    <row r="192" spans="1:20" ht="15.75" thickBot="1">
      <c r="B192" s="22"/>
      <c r="C192" s="187"/>
      <c r="D192" s="188"/>
      <c r="E192" s="189"/>
      <c r="F192" s="11"/>
      <c r="G192" s="52"/>
      <c r="H192" s="11"/>
      <c r="I192" s="11"/>
      <c r="J192" s="48"/>
      <c r="L192" s="22"/>
      <c r="M192" s="187"/>
      <c r="N192" s="188"/>
      <c r="O192" s="189"/>
      <c r="P192" s="11"/>
      <c r="Q192" s="52"/>
      <c r="R192" s="11"/>
      <c r="S192" s="11"/>
      <c r="T192" s="48"/>
    </row>
    <row r="193" spans="1:20" ht="15.75" thickBot="1">
      <c r="B193" s="22"/>
      <c r="C193" s="11"/>
      <c r="D193" s="11"/>
      <c r="E193" s="11"/>
      <c r="F193" s="11"/>
      <c r="G193" s="52"/>
      <c r="H193" s="11"/>
      <c r="I193" s="11"/>
      <c r="J193" s="48"/>
      <c r="L193" s="22"/>
      <c r="M193" s="11"/>
      <c r="N193" s="11"/>
      <c r="O193" s="11"/>
      <c r="P193" s="11"/>
      <c r="Q193" s="52"/>
      <c r="R193" s="11"/>
      <c r="S193" s="11"/>
      <c r="T193" s="48"/>
    </row>
    <row r="194" spans="1:20">
      <c r="B194" s="22"/>
      <c r="C194" s="200"/>
      <c r="D194" s="201"/>
      <c r="E194" s="202"/>
      <c r="F194" s="11"/>
      <c r="G194" s="52"/>
      <c r="H194" s="11"/>
      <c r="I194" s="11"/>
      <c r="J194" s="48"/>
      <c r="L194" s="22"/>
      <c r="M194" s="200"/>
      <c r="N194" s="201"/>
      <c r="O194" s="202"/>
      <c r="P194" s="11"/>
      <c r="Q194" s="52"/>
      <c r="R194" s="11"/>
      <c r="S194" s="11"/>
      <c r="T194" s="48"/>
    </row>
    <row r="195" spans="1:20">
      <c r="B195" s="22"/>
      <c r="C195" s="203"/>
      <c r="D195" s="204"/>
      <c r="E195" s="205"/>
      <c r="F195" s="11"/>
      <c r="G195" s="52"/>
      <c r="H195" s="11"/>
      <c r="I195" s="11"/>
      <c r="J195" s="48"/>
      <c r="L195" s="22"/>
      <c r="M195" s="203"/>
      <c r="N195" s="204"/>
      <c r="O195" s="205"/>
      <c r="P195" s="11"/>
      <c r="Q195" s="52"/>
      <c r="R195" s="11"/>
      <c r="S195" s="11"/>
      <c r="T195" s="48"/>
    </row>
    <row r="196" spans="1:20">
      <c r="B196" s="22"/>
      <c r="C196" s="203"/>
      <c r="D196" s="204"/>
      <c r="E196" s="205"/>
      <c r="F196" s="11"/>
      <c r="G196" s="52"/>
      <c r="H196" s="11"/>
      <c r="I196" s="11"/>
      <c r="J196" s="48"/>
      <c r="L196" s="22"/>
      <c r="M196" s="203"/>
      <c r="N196" s="204"/>
      <c r="O196" s="205"/>
      <c r="P196" s="11"/>
      <c r="Q196" s="52"/>
      <c r="R196" s="11"/>
      <c r="S196" s="11"/>
      <c r="T196" s="48"/>
    </row>
    <row r="197" spans="1:20">
      <c r="B197" s="22"/>
      <c r="C197" s="203"/>
      <c r="D197" s="204"/>
      <c r="E197" s="205"/>
      <c r="F197" s="11"/>
      <c r="G197" s="52"/>
      <c r="H197" s="52"/>
      <c r="I197" s="11"/>
      <c r="J197" s="48"/>
      <c r="L197" s="22"/>
      <c r="M197" s="203"/>
      <c r="N197" s="204"/>
      <c r="O197" s="205"/>
      <c r="P197" s="11"/>
      <c r="Q197" s="52"/>
      <c r="R197" s="52"/>
      <c r="S197" s="11"/>
      <c r="T197" s="48"/>
    </row>
    <row r="198" spans="1:20" ht="15.75" thickBot="1">
      <c r="B198" s="22"/>
      <c r="C198" s="206"/>
      <c r="D198" s="207"/>
      <c r="E198" s="208"/>
      <c r="F198" s="11"/>
      <c r="G198" s="52"/>
      <c r="H198" s="52"/>
      <c r="I198" s="11"/>
      <c r="J198" s="48"/>
      <c r="L198" s="22"/>
      <c r="M198" s="206"/>
      <c r="N198" s="207"/>
      <c r="O198" s="208"/>
      <c r="P198" s="11"/>
      <c r="Q198" s="52"/>
      <c r="R198" s="52"/>
      <c r="S198" s="11"/>
      <c r="T198" s="48"/>
    </row>
    <row r="199" spans="1:20" ht="15.75" thickBot="1">
      <c r="B199" s="49"/>
      <c r="C199" s="50"/>
      <c r="D199" s="50"/>
      <c r="E199" s="50"/>
      <c r="F199" s="50"/>
      <c r="G199" s="50"/>
      <c r="H199" s="50"/>
      <c r="I199" s="50"/>
      <c r="J199" s="51"/>
      <c r="L199" s="49"/>
      <c r="M199" s="50"/>
      <c r="N199" s="50"/>
      <c r="O199" s="50"/>
      <c r="P199" s="50"/>
      <c r="Q199" s="50"/>
      <c r="R199" s="50"/>
      <c r="S199" s="50"/>
      <c r="T199" s="51"/>
    </row>
    <row r="200" spans="1:20" ht="15.75" thickBot="1"/>
    <row r="201" spans="1:20">
      <c r="A201" s="169">
        <v>27</v>
      </c>
      <c r="B201" s="44"/>
      <c r="C201" s="45"/>
      <c r="D201" s="45"/>
      <c r="E201" s="45"/>
      <c r="F201" s="45"/>
      <c r="G201" s="45"/>
      <c r="H201" s="45"/>
      <c r="I201" s="45"/>
      <c r="J201" s="46"/>
      <c r="K201" s="219">
        <v>28</v>
      </c>
      <c r="L201" s="44"/>
      <c r="M201" s="45"/>
      <c r="N201" s="45"/>
      <c r="O201" s="45"/>
      <c r="P201" s="45"/>
      <c r="Q201" s="45"/>
      <c r="R201" s="45"/>
      <c r="S201" s="45"/>
      <c r="T201" s="46"/>
    </row>
    <row r="202" spans="1:20">
      <c r="B202" s="22"/>
      <c r="C202" s="47" t="str">
        <f t="shared" ref="C202" si="24">IF(C201="","",(SUM(G201:G214)+SUM(I201:I214))/C201)</f>
        <v/>
      </c>
      <c r="D202" s="11"/>
      <c r="E202" s="11"/>
      <c r="F202" s="11"/>
      <c r="G202" s="11"/>
      <c r="H202" s="52"/>
      <c r="I202" s="11"/>
      <c r="J202" s="48"/>
      <c r="L202" s="22"/>
      <c r="M202" s="47" t="str">
        <f t="shared" ref="M202" si="25">IF(M201="","",(SUM(Q201:Q214)+SUM(S201:S214))/M201)</f>
        <v/>
      </c>
      <c r="N202" s="11"/>
      <c r="O202" s="11"/>
      <c r="P202" s="11"/>
      <c r="Q202" s="11"/>
      <c r="R202" s="52"/>
      <c r="S202" s="11"/>
      <c r="T202" s="48"/>
    </row>
    <row r="203" spans="1:20">
      <c r="B203" s="22"/>
      <c r="C203" s="11"/>
      <c r="D203" s="11"/>
      <c r="E203" s="11"/>
      <c r="F203" s="11"/>
      <c r="G203" s="52"/>
      <c r="H203" s="11"/>
      <c r="I203" s="11"/>
      <c r="J203" s="48"/>
      <c r="L203" s="22"/>
      <c r="M203" s="11"/>
      <c r="N203" s="11"/>
      <c r="O203" s="11"/>
      <c r="P203" s="11"/>
      <c r="Q203" s="52"/>
      <c r="R203" s="11"/>
      <c r="S203" s="11"/>
      <c r="T203" s="48"/>
    </row>
    <row r="204" spans="1:20">
      <c r="B204" s="22"/>
      <c r="C204" s="11"/>
      <c r="D204" s="11"/>
      <c r="E204" s="11"/>
      <c r="F204" s="11"/>
      <c r="G204" s="52"/>
      <c r="H204" s="11"/>
      <c r="I204" s="11"/>
      <c r="J204" s="48"/>
      <c r="L204" s="22"/>
      <c r="M204" s="11"/>
      <c r="N204" s="11"/>
      <c r="O204" s="11"/>
      <c r="P204" s="11"/>
      <c r="Q204" s="52"/>
      <c r="R204" s="11"/>
      <c r="S204" s="11"/>
      <c r="T204" s="48"/>
    </row>
    <row r="205" spans="1:20" ht="15.75" thickBot="1">
      <c r="B205" s="22"/>
      <c r="C205" s="11"/>
      <c r="D205" s="11"/>
      <c r="E205" s="11"/>
      <c r="F205" s="11"/>
      <c r="G205" s="52"/>
      <c r="H205" s="11"/>
      <c r="I205" s="11"/>
      <c r="J205" s="48"/>
      <c r="L205" s="22"/>
      <c r="M205" s="11"/>
      <c r="N205" s="11"/>
      <c r="O205" s="11"/>
      <c r="P205" s="11"/>
      <c r="Q205" s="52"/>
      <c r="R205" s="11"/>
      <c r="S205" s="11"/>
      <c r="T205" s="48"/>
    </row>
    <row r="206" spans="1:20">
      <c r="B206" s="22"/>
      <c r="C206" s="184"/>
      <c r="D206" s="185"/>
      <c r="E206" s="186"/>
      <c r="F206" s="11"/>
      <c r="G206" s="52"/>
      <c r="H206" s="11"/>
      <c r="I206" s="11"/>
      <c r="J206" s="48"/>
      <c r="L206" s="22"/>
      <c r="M206" s="184"/>
      <c r="N206" s="185"/>
      <c r="O206" s="186"/>
      <c r="P206" s="11"/>
      <c r="Q206" s="52"/>
      <c r="R206" s="11"/>
      <c r="S206" s="11"/>
      <c r="T206" s="48"/>
    </row>
    <row r="207" spans="1:20" ht="15.75" thickBot="1">
      <c r="B207" s="22"/>
      <c r="C207" s="187"/>
      <c r="D207" s="188"/>
      <c r="E207" s="189"/>
      <c r="F207" s="11"/>
      <c r="G207" s="52"/>
      <c r="H207" s="11"/>
      <c r="I207" s="11"/>
      <c r="J207" s="48"/>
      <c r="L207" s="22"/>
      <c r="M207" s="187"/>
      <c r="N207" s="188"/>
      <c r="O207" s="189"/>
      <c r="P207" s="11"/>
      <c r="Q207" s="52"/>
      <c r="R207" s="11"/>
      <c r="S207" s="11"/>
      <c r="T207" s="48"/>
    </row>
    <row r="208" spans="1:20" ht="15.75" thickBot="1">
      <c r="B208" s="22"/>
      <c r="C208" s="11"/>
      <c r="D208" s="11"/>
      <c r="E208" s="11"/>
      <c r="F208" s="11"/>
      <c r="G208" s="52"/>
      <c r="H208" s="11"/>
      <c r="I208" s="11"/>
      <c r="J208" s="48"/>
      <c r="L208" s="22"/>
      <c r="M208" s="11"/>
      <c r="N208" s="11"/>
      <c r="O208" s="11"/>
      <c r="P208" s="11"/>
      <c r="Q208" s="52"/>
      <c r="R208" s="11"/>
      <c r="S208" s="11"/>
      <c r="T208" s="48"/>
    </row>
    <row r="209" spans="1:20">
      <c r="B209" s="22"/>
      <c r="C209" s="200"/>
      <c r="D209" s="201"/>
      <c r="E209" s="202"/>
      <c r="F209" s="11"/>
      <c r="G209" s="52"/>
      <c r="H209" s="11"/>
      <c r="I209" s="11"/>
      <c r="J209" s="48"/>
      <c r="L209" s="22"/>
      <c r="M209" s="200"/>
      <c r="N209" s="201"/>
      <c r="O209" s="202"/>
      <c r="P209" s="11"/>
      <c r="Q209" s="52"/>
      <c r="R209" s="11"/>
      <c r="S209" s="11"/>
      <c r="T209" s="48"/>
    </row>
    <row r="210" spans="1:20">
      <c r="B210" s="22"/>
      <c r="C210" s="203"/>
      <c r="D210" s="204"/>
      <c r="E210" s="205"/>
      <c r="F210" s="11"/>
      <c r="G210" s="52"/>
      <c r="H210" s="11"/>
      <c r="I210" s="11"/>
      <c r="J210" s="48"/>
      <c r="L210" s="22"/>
      <c r="M210" s="203"/>
      <c r="N210" s="204"/>
      <c r="O210" s="205"/>
      <c r="P210" s="11"/>
      <c r="Q210" s="52"/>
      <c r="R210" s="11"/>
      <c r="S210" s="11"/>
      <c r="T210" s="48"/>
    </row>
    <row r="211" spans="1:20">
      <c r="B211" s="22"/>
      <c r="C211" s="203"/>
      <c r="D211" s="204"/>
      <c r="E211" s="205"/>
      <c r="F211" s="11"/>
      <c r="G211" s="52"/>
      <c r="H211" s="11"/>
      <c r="I211" s="11"/>
      <c r="J211" s="48"/>
      <c r="L211" s="22"/>
      <c r="M211" s="203"/>
      <c r="N211" s="204"/>
      <c r="O211" s="205"/>
      <c r="P211" s="11"/>
      <c r="Q211" s="52"/>
      <c r="R211" s="11"/>
      <c r="S211" s="11"/>
      <c r="T211" s="48"/>
    </row>
    <row r="212" spans="1:20">
      <c r="B212" s="22"/>
      <c r="C212" s="203"/>
      <c r="D212" s="204"/>
      <c r="E212" s="205"/>
      <c r="F212" s="11"/>
      <c r="G212" s="52"/>
      <c r="H212" s="52"/>
      <c r="I212" s="11"/>
      <c r="J212" s="48"/>
      <c r="L212" s="22"/>
      <c r="M212" s="203"/>
      <c r="N212" s="204"/>
      <c r="O212" s="205"/>
      <c r="P212" s="11"/>
      <c r="Q212" s="52"/>
      <c r="R212" s="52"/>
      <c r="S212" s="11"/>
      <c r="T212" s="48"/>
    </row>
    <row r="213" spans="1:20" ht="15.75" thickBot="1">
      <c r="B213" s="22"/>
      <c r="C213" s="206"/>
      <c r="D213" s="207"/>
      <c r="E213" s="208"/>
      <c r="F213" s="11"/>
      <c r="G213" s="52"/>
      <c r="H213" s="52"/>
      <c r="I213" s="11"/>
      <c r="J213" s="48"/>
      <c r="L213" s="22"/>
      <c r="M213" s="206"/>
      <c r="N213" s="207"/>
      <c r="O213" s="208"/>
      <c r="P213" s="11"/>
      <c r="Q213" s="52"/>
      <c r="R213" s="52"/>
      <c r="S213" s="11"/>
      <c r="T213" s="48"/>
    </row>
    <row r="214" spans="1:20" ht="15.75" thickBot="1">
      <c r="B214" s="49"/>
      <c r="C214" s="50"/>
      <c r="D214" s="50"/>
      <c r="E214" s="50"/>
      <c r="F214" s="50"/>
      <c r="G214" s="50"/>
      <c r="H214" s="50"/>
      <c r="I214" s="50"/>
      <c r="J214" s="51"/>
      <c r="L214" s="49"/>
      <c r="M214" s="50"/>
      <c r="N214" s="50"/>
      <c r="O214" s="50"/>
      <c r="P214" s="50"/>
      <c r="Q214" s="50"/>
      <c r="R214" s="50"/>
      <c r="S214" s="50"/>
      <c r="T214" s="51"/>
    </row>
    <row r="215" spans="1:20" ht="15.75" thickBot="1"/>
    <row r="216" spans="1:20">
      <c r="A216" s="169">
        <v>29</v>
      </c>
      <c r="B216" s="44"/>
      <c r="C216" s="45"/>
      <c r="D216" s="45"/>
      <c r="E216" s="45"/>
      <c r="F216" s="45"/>
      <c r="G216" s="45"/>
      <c r="H216" s="45"/>
      <c r="I216" s="45"/>
      <c r="J216" s="46"/>
      <c r="K216" s="219">
        <v>30</v>
      </c>
      <c r="L216" s="44"/>
      <c r="M216" s="45"/>
      <c r="N216" s="45"/>
      <c r="O216" s="45"/>
      <c r="P216" s="45"/>
      <c r="Q216" s="45"/>
      <c r="R216" s="45"/>
      <c r="S216" s="45"/>
      <c r="T216" s="46"/>
    </row>
    <row r="217" spans="1:20">
      <c r="B217" s="22"/>
      <c r="C217" s="47" t="str">
        <f t="shared" ref="C217" si="26">IF(C216="","",(SUM(G216:G229)+SUM(I216:I229))/C216)</f>
        <v/>
      </c>
      <c r="D217" s="11"/>
      <c r="E217" s="11"/>
      <c r="F217" s="11"/>
      <c r="G217" s="11"/>
      <c r="H217" s="52"/>
      <c r="I217" s="11"/>
      <c r="J217" s="48"/>
      <c r="L217" s="22"/>
      <c r="M217" s="47" t="str">
        <f t="shared" ref="M217" si="27">IF(M216="","",(SUM(Q216:Q229)+SUM(S216:S229))/M216)</f>
        <v/>
      </c>
      <c r="N217" s="11"/>
      <c r="O217" s="11"/>
      <c r="P217" s="11"/>
      <c r="Q217" s="11"/>
      <c r="R217" s="52"/>
      <c r="S217" s="11"/>
      <c r="T217" s="48"/>
    </row>
    <row r="218" spans="1:20">
      <c r="B218" s="22"/>
      <c r="C218" s="11"/>
      <c r="D218" s="11"/>
      <c r="E218" s="11"/>
      <c r="F218" s="11"/>
      <c r="G218" s="52"/>
      <c r="H218" s="11"/>
      <c r="I218" s="11"/>
      <c r="J218" s="48"/>
      <c r="L218" s="22"/>
      <c r="M218" s="11"/>
      <c r="N218" s="11"/>
      <c r="O218" s="11"/>
      <c r="P218" s="11"/>
      <c r="Q218" s="52"/>
      <c r="R218" s="11"/>
      <c r="S218" s="11"/>
      <c r="T218" s="48"/>
    </row>
    <row r="219" spans="1:20">
      <c r="B219" s="22"/>
      <c r="C219" s="11"/>
      <c r="D219" s="11"/>
      <c r="E219" s="11"/>
      <c r="F219" s="11"/>
      <c r="G219" s="52"/>
      <c r="H219" s="11"/>
      <c r="I219" s="11"/>
      <c r="J219" s="48"/>
      <c r="L219" s="22"/>
      <c r="M219" s="11"/>
      <c r="N219" s="11"/>
      <c r="O219" s="11"/>
      <c r="P219" s="11"/>
      <c r="Q219" s="52"/>
      <c r="R219" s="11"/>
      <c r="S219" s="11"/>
      <c r="T219" s="48"/>
    </row>
    <row r="220" spans="1:20" ht="15.75" thickBot="1">
      <c r="B220" s="22"/>
      <c r="C220" s="11"/>
      <c r="D220" s="11"/>
      <c r="E220" s="11"/>
      <c r="F220" s="11"/>
      <c r="G220" s="52"/>
      <c r="H220" s="11"/>
      <c r="I220" s="11"/>
      <c r="J220" s="48"/>
      <c r="L220" s="22"/>
      <c r="M220" s="11"/>
      <c r="N220" s="11"/>
      <c r="O220" s="11"/>
      <c r="P220" s="11"/>
      <c r="Q220" s="52"/>
      <c r="R220" s="11"/>
      <c r="S220" s="11"/>
      <c r="T220" s="48"/>
    </row>
    <row r="221" spans="1:20">
      <c r="B221" s="22"/>
      <c r="C221" s="184"/>
      <c r="D221" s="185"/>
      <c r="E221" s="186"/>
      <c r="F221" s="11"/>
      <c r="G221" s="52"/>
      <c r="H221" s="11"/>
      <c r="I221" s="11"/>
      <c r="J221" s="48"/>
      <c r="L221" s="22"/>
      <c r="M221" s="184"/>
      <c r="N221" s="185"/>
      <c r="O221" s="186"/>
      <c r="P221" s="11"/>
      <c r="Q221" s="52"/>
      <c r="R221" s="11"/>
      <c r="S221" s="11"/>
      <c r="T221" s="48"/>
    </row>
    <row r="222" spans="1:20" ht="15.75" thickBot="1">
      <c r="B222" s="22"/>
      <c r="C222" s="187"/>
      <c r="D222" s="188"/>
      <c r="E222" s="189"/>
      <c r="F222" s="11"/>
      <c r="G222" s="52"/>
      <c r="H222" s="11"/>
      <c r="I222" s="11"/>
      <c r="J222" s="48"/>
      <c r="L222" s="22"/>
      <c r="M222" s="187"/>
      <c r="N222" s="188"/>
      <c r="O222" s="189"/>
      <c r="P222" s="11"/>
      <c r="Q222" s="52"/>
      <c r="R222" s="11"/>
      <c r="S222" s="11"/>
      <c r="T222" s="48"/>
    </row>
    <row r="223" spans="1:20" ht="15.75" thickBot="1">
      <c r="B223" s="22"/>
      <c r="C223" s="11"/>
      <c r="D223" s="11"/>
      <c r="E223" s="11"/>
      <c r="F223" s="11"/>
      <c r="G223" s="52"/>
      <c r="H223" s="11"/>
      <c r="I223" s="11"/>
      <c r="J223" s="48"/>
      <c r="L223" s="22"/>
      <c r="M223" s="11"/>
      <c r="N223" s="11"/>
      <c r="O223" s="11"/>
      <c r="P223" s="11"/>
      <c r="Q223" s="52"/>
      <c r="R223" s="11"/>
      <c r="S223" s="11"/>
      <c r="T223" s="48"/>
    </row>
    <row r="224" spans="1:20">
      <c r="B224" s="22"/>
      <c r="C224" s="200"/>
      <c r="D224" s="201"/>
      <c r="E224" s="202"/>
      <c r="F224" s="11"/>
      <c r="G224" s="52"/>
      <c r="H224" s="11"/>
      <c r="I224" s="11"/>
      <c r="J224" s="48"/>
      <c r="L224" s="22"/>
      <c r="M224" s="200"/>
      <c r="N224" s="201"/>
      <c r="O224" s="202"/>
      <c r="P224" s="11"/>
      <c r="Q224" s="52"/>
      <c r="R224" s="11"/>
      <c r="S224" s="11"/>
      <c r="T224" s="48"/>
    </row>
    <row r="225" spans="1:20">
      <c r="B225" s="22"/>
      <c r="C225" s="203"/>
      <c r="D225" s="204"/>
      <c r="E225" s="205"/>
      <c r="F225" s="11"/>
      <c r="G225" s="52"/>
      <c r="H225" s="11"/>
      <c r="I225" s="11"/>
      <c r="J225" s="48"/>
      <c r="L225" s="22"/>
      <c r="M225" s="203"/>
      <c r="N225" s="204"/>
      <c r="O225" s="205"/>
      <c r="P225" s="11"/>
      <c r="Q225" s="52"/>
      <c r="R225" s="11"/>
      <c r="S225" s="11"/>
      <c r="T225" s="48"/>
    </row>
    <row r="226" spans="1:20">
      <c r="B226" s="22"/>
      <c r="C226" s="203"/>
      <c r="D226" s="204"/>
      <c r="E226" s="205"/>
      <c r="F226" s="11"/>
      <c r="G226" s="52"/>
      <c r="H226" s="11"/>
      <c r="I226" s="11"/>
      <c r="J226" s="48"/>
      <c r="L226" s="22"/>
      <c r="M226" s="203"/>
      <c r="N226" s="204"/>
      <c r="O226" s="205"/>
      <c r="P226" s="11"/>
      <c r="Q226" s="52"/>
      <c r="R226" s="11"/>
      <c r="S226" s="11"/>
      <c r="T226" s="48"/>
    </row>
    <row r="227" spans="1:20">
      <c r="B227" s="22"/>
      <c r="C227" s="203"/>
      <c r="D227" s="204"/>
      <c r="E227" s="205"/>
      <c r="F227" s="11"/>
      <c r="G227" s="52"/>
      <c r="H227" s="52"/>
      <c r="I227" s="11"/>
      <c r="J227" s="48"/>
      <c r="L227" s="22"/>
      <c r="M227" s="203"/>
      <c r="N227" s="204"/>
      <c r="O227" s="205"/>
      <c r="P227" s="11"/>
      <c r="Q227" s="52"/>
      <c r="R227" s="52"/>
      <c r="S227" s="11"/>
      <c r="T227" s="48"/>
    </row>
    <row r="228" spans="1:20" ht="15.75" thickBot="1">
      <c r="B228" s="22"/>
      <c r="C228" s="206"/>
      <c r="D228" s="207"/>
      <c r="E228" s="208"/>
      <c r="F228" s="11"/>
      <c r="G228" s="52"/>
      <c r="H228" s="52"/>
      <c r="I228" s="11"/>
      <c r="J228" s="48"/>
      <c r="L228" s="22"/>
      <c r="M228" s="206"/>
      <c r="N228" s="207"/>
      <c r="O228" s="208"/>
      <c r="P228" s="11"/>
      <c r="Q228" s="52"/>
      <c r="R228" s="52"/>
      <c r="S228" s="11"/>
      <c r="T228" s="48"/>
    </row>
    <row r="229" spans="1:20" ht="15.75" thickBot="1">
      <c r="B229" s="49"/>
      <c r="C229" s="50"/>
      <c r="D229" s="50"/>
      <c r="E229" s="50"/>
      <c r="F229" s="50"/>
      <c r="G229" s="50"/>
      <c r="H229" s="50"/>
      <c r="I229" s="50"/>
      <c r="J229" s="51"/>
      <c r="L229" s="49"/>
      <c r="M229" s="50"/>
      <c r="N229" s="50"/>
      <c r="O229" s="50"/>
      <c r="P229" s="50"/>
      <c r="Q229" s="50"/>
      <c r="R229" s="50"/>
      <c r="S229" s="50"/>
      <c r="T229" s="51"/>
    </row>
    <row r="230" spans="1:20" ht="15.75" thickBot="1"/>
    <row r="231" spans="1:20">
      <c r="A231" s="169">
        <v>31</v>
      </c>
      <c r="B231" s="44"/>
      <c r="C231" s="45"/>
      <c r="D231" s="45"/>
      <c r="E231" s="45"/>
      <c r="F231" s="45"/>
      <c r="G231" s="45"/>
      <c r="H231" s="45"/>
      <c r="I231" s="45"/>
      <c r="J231" s="46"/>
      <c r="K231" s="219">
        <v>32</v>
      </c>
      <c r="L231" s="44"/>
      <c r="M231" s="45"/>
      <c r="N231" s="45"/>
      <c r="O231" s="45"/>
      <c r="P231" s="45"/>
      <c r="Q231" s="45"/>
      <c r="R231" s="45"/>
      <c r="S231" s="45"/>
      <c r="T231" s="46"/>
    </row>
    <row r="232" spans="1:20">
      <c r="B232" s="22"/>
      <c r="C232" s="47" t="str">
        <f t="shared" ref="C232" si="28">IF(C231="","",(SUM(G231:G244)+SUM(I231:I244))/C231)</f>
        <v/>
      </c>
      <c r="D232" s="11"/>
      <c r="E232" s="11"/>
      <c r="F232" s="11"/>
      <c r="G232" s="11"/>
      <c r="H232" s="52"/>
      <c r="I232" s="11"/>
      <c r="J232" s="48"/>
      <c r="L232" s="22"/>
      <c r="M232" s="47" t="str">
        <f t="shared" ref="M232" si="29">IF(M231="","",(SUM(Q231:Q244)+SUM(S231:S244))/M231)</f>
        <v/>
      </c>
      <c r="N232" s="11"/>
      <c r="O232" s="11"/>
      <c r="P232" s="11"/>
      <c r="Q232" s="11"/>
      <c r="R232" s="52"/>
      <c r="S232" s="11"/>
      <c r="T232" s="48"/>
    </row>
    <row r="233" spans="1:20">
      <c r="B233" s="22"/>
      <c r="C233" s="11"/>
      <c r="D233" s="11"/>
      <c r="E233" s="11"/>
      <c r="F233" s="11"/>
      <c r="G233" s="52"/>
      <c r="H233" s="11"/>
      <c r="I233" s="11"/>
      <c r="J233" s="48"/>
      <c r="L233" s="22"/>
      <c r="M233" s="11"/>
      <c r="N233" s="11"/>
      <c r="O233" s="11"/>
      <c r="P233" s="11"/>
      <c r="Q233" s="52"/>
      <c r="R233" s="11"/>
      <c r="S233" s="11"/>
      <c r="T233" s="48"/>
    </row>
    <row r="234" spans="1:20">
      <c r="B234" s="22"/>
      <c r="C234" s="11"/>
      <c r="D234" s="11"/>
      <c r="E234" s="11"/>
      <c r="F234" s="11"/>
      <c r="G234" s="52"/>
      <c r="H234" s="11"/>
      <c r="I234" s="11"/>
      <c r="J234" s="48"/>
      <c r="L234" s="22"/>
      <c r="M234" s="11"/>
      <c r="N234" s="11"/>
      <c r="O234" s="11"/>
      <c r="P234" s="11"/>
      <c r="Q234" s="52"/>
      <c r="R234" s="11"/>
      <c r="S234" s="11"/>
      <c r="T234" s="48"/>
    </row>
    <row r="235" spans="1:20" ht="15.75" thickBot="1">
      <c r="B235" s="22"/>
      <c r="C235" s="11"/>
      <c r="D235" s="11"/>
      <c r="E235" s="11"/>
      <c r="F235" s="11"/>
      <c r="G235" s="52"/>
      <c r="H235" s="11"/>
      <c r="I235" s="11"/>
      <c r="J235" s="48"/>
      <c r="L235" s="22"/>
      <c r="M235" s="11"/>
      <c r="N235" s="11"/>
      <c r="O235" s="11"/>
      <c r="P235" s="11"/>
      <c r="Q235" s="52"/>
      <c r="R235" s="11"/>
      <c r="S235" s="11"/>
      <c r="T235" s="48"/>
    </row>
    <row r="236" spans="1:20">
      <c r="B236" s="22"/>
      <c r="C236" s="184"/>
      <c r="D236" s="185"/>
      <c r="E236" s="186"/>
      <c r="F236" s="11"/>
      <c r="G236" s="52"/>
      <c r="H236" s="11"/>
      <c r="I236" s="11"/>
      <c r="J236" s="48"/>
      <c r="L236" s="22"/>
      <c r="M236" s="184"/>
      <c r="N236" s="185"/>
      <c r="O236" s="186"/>
      <c r="P236" s="11"/>
      <c r="Q236" s="52"/>
      <c r="R236" s="11"/>
      <c r="S236" s="11"/>
      <c r="T236" s="48"/>
    </row>
    <row r="237" spans="1:20" ht="15.75" thickBot="1">
      <c r="B237" s="22"/>
      <c r="C237" s="187"/>
      <c r="D237" s="188"/>
      <c r="E237" s="189"/>
      <c r="F237" s="11"/>
      <c r="G237" s="52"/>
      <c r="H237" s="11"/>
      <c r="I237" s="11"/>
      <c r="J237" s="48"/>
      <c r="L237" s="22"/>
      <c r="M237" s="187"/>
      <c r="N237" s="188"/>
      <c r="O237" s="189"/>
      <c r="P237" s="11"/>
      <c r="Q237" s="52"/>
      <c r="R237" s="11"/>
      <c r="S237" s="11"/>
      <c r="T237" s="48"/>
    </row>
    <row r="238" spans="1:20" ht="15.75" thickBot="1">
      <c r="B238" s="22"/>
      <c r="C238" s="11"/>
      <c r="D238" s="11"/>
      <c r="E238" s="11"/>
      <c r="F238" s="11"/>
      <c r="G238" s="52"/>
      <c r="H238" s="11"/>
      <c r="I238" s="11"/>
      <c r="J238" s="48"/>
      <c r="L238" s="22"/>
      <c r="M238" s="11"/>
      <c r="N238" s="11"/>
      <c r="O238" s="11"/>
      <c r="P238" s="11"/>
      <c r="Q238" s="52"/>
      <c r="R238" s="11"/>
      <c r="S238" s="11"/>
      <c r="T238" s="48"/>
    </row>
    <row r="239" spans="1:20">
      <c r="B239" s="22"/>
      <c r="C239" s="200"/>
      <c r="D239" s="201"/>
      <c r="E239" s="202"/>
      <c r="F239" s="11"/>
      <c r="G239" s="52"/>
      <c r="H239" s="11"/>
      <c r="I239" s="11"/>
      <c r="J239" s="48"/>
      <c r="L239" s="22"/>
      <c r="M239" s="200"/>
      <c r="N239" s="201"/>
      <c r="O239" s="202"/>
      <c r="P239" s="11"/>
      <c r="Q239" s="52"/>
      <c r="R239" s="11"/>
      <c r="S239" s="11"/>
      <c r="T239" s="48"/>
    </row>
    <row r="240" spans="1:20">
      <c r="B240" s="22"/>
      <c r="C240" s="203"/>
      <c r="D240" s="204"/>
      <c r="E240" s="205"/>
      <c r="F240" s="11"/>
      <c r="G240" s="52"/>
      <c r="H240" s="11"/>
      <c r="I240" s="11"/>
      <c r="J240" s="48"/>
      <c r="L240" s="22"/>
      <c r="M240" s="203"/>
      <c r="N240" s="204"/>
      <c r="O240" s="205"/>
      <c r="P240" s="11"/>
      <c r="Q240" s="52"/>
      <c r="R240" s="11"/>
      <c r="S240" s="11"/>
      <c r="T240" s="48"/>
    </row>
    <row r="241" spans="1:20">
      <c r="B241" s="22"/>
      <c r="C241" s="203"/>
      <c r="D241" s="204"/>
      <c r="E241" s="205"/>
      <c r="F241" s="11"/>
      <c r="G241" s="52"/>
      <c r="H241" s="11"/>
      <c r="I241" s="11"/>
      <c r="J241" s="48"/>
      <c r="L241" s="22"/>
      <c r="M241" s="203"/>
      <c r="N241" s="204"/>
      <c r="O241" s="205"/>
      <c r="P241" s="11"/>
      <c r="Q241" s="52"/>
      <c r="R241" s="11"/>
      <c r="S241" s="11"/>
      <c r="T241" s="48"/>
    </row>
    <row r="242" spans="1:20">
      <c r="B242" s="22"/>
      <c r="C242" s="203"/>
      <c r="D242" s="204"/>
      <c r="E242" s="205"/>
      <c r="F242" s="11"/>
      <c r="G242" s="52"/>
      <c r="H242" s="52"/>
      <c r="I242" s="11"/>
      <c r="J242" s="48"/>
      <c r="L242" s="22"/>
      <c r="M242" s="203"/>
      <c r="N242" s="204"/>
      <c r="O242" s="205"/>
      <c r="P242" s="11"/>
      <c r="Q242" s="52"/>
      <c r="R242" s="52"/>
      <c r="S242" s="11"/>
      <c r="T242" s="48"/>
    </row>
    <row r="243" spans="1:20" ht="15.75" thickBot="1">
      <c r="B243" s="22"/>
      <c r="C243" s="206"/>
      <c r="D243" s="207"/>
      <c r="E243" s="208"/>
      <c r="F243" s="11"/>
      <c r="G243" s="52"/>
      <c r="H243" s="52"/>
      <c r="I243" s="11"/>
      <c r="J243" s="48"/>
      <c r="L243" s="22"/>
      <c r="M243" s="206"/>
      <c r="N243" s="207"/>
      <c r="O243" s="208"/>
      <c r="P243" s="11"/>
      <c r="Q243" s="52"/>
      <c r="R243" s="52"/>
      <c r="S243" s="11"/>
      <c r="T243" s="48"/>
    </row>
    <row r="244" spans="1:20" ht="15.75" thickBot="1">
      <c r="B244" s="49"/>
      <c r="C244" s="50"/>
      <c r="D244" s="50"/>
      <c r="E244" s="50"/>
      <c r="F244" s="50"/>
      <c r="G244" s="50"/>
      <c r="H244" s="50"/>
      <c r="I244" s="50"/>
      <c r="J244" s="51"/>
      <c r="L244" s="49"/>
      <c r="M244" s="50"/>
      <c r="N244" s="50"/>
      <c r="O244" s="50"/>
      <c r="P244" s="50"/>
      <c r="Q244" s="50"/>
      <c r="R244" s="50"/>
      <c r="S244" s="50"/>
      <c r="T244" s="51"/>
    </row>
    <row r="245" spans="1:20" ht="15.75" thickBot="1"/>
    <row r="246" spans="1:20">
      <c r="A246" s="169">
        <v>33</v>
      </c>
      <c r="B246" s="44"/>
      <c r="C246" s="45"/>
      <c r="D246" s="45"/>
      <c r="E246" s="45"/>
      <c r="F246" s="45"/>
      <c r="G246" s="45"/>
      <c r="H246" s="45"/>
      <c r="I246" s="45"/>
      <c r="J246" s="46"/>
      <c r="K246" s="219">
        <v>34</v>
      </c>
      <c r="L246" s="44"/>
      <c r="M246" s="45"/>
      <c r="N246" s="45"/>
      <c r="O246" s="45"/>
      <c r="P246" s="45"/>
      <c r="Q246" s="45"/>
      <c r="R246" s="45"/>
      <c r="S246" s="45"/>
      <c r="T246" s="46"/>
    </row>
    <row r="247" spans="1:20">
      <c r="B247" s="22"/>
      <c r="C247" s="47" t="str">
        <f t="shared" ref="C247" si="30">IF(C246="","",(SUM(G246:G259)+SUM(I246:I259))/C246)</f>
        <v/>
      </c>
      <c r="D247" s="11"/>
      <c r="E247" s="11"/>
      <c r="F247" s="11"/>
      <c r="G247" s="11"/>
      <c r="H247" s="52"/>
      <c r="I247" s="11"/>
      <c r="J247" s="48"/>
      <c r="L247" s="22"/>
      <c r="M247" s="47" t="str">
        <f t="shared" ref="M247" si="31">IF(M246="","",(SUM(Q246:Q259)+SUM(S246:S259))/M246)</f>
        <v/>
      </c>
      <c r="N247" s="11"/>
      <c r="O247" s="11"/>
      <c r="P247" s="11"/>
      <c r="Q247" s="11"/>
      <c r="R247" s="52"/>
      <c r="S247" s="11"/>
      <c r="T247" s="48"/>
    </row>
    <row r="248" spans="1:20">
      <c r="B248" s="22"/>
      <c r="C248" s="11"/>
      <c r="D248" s="11"/>
      <c r="E248" s="11"/>
      <c r="F248" s="11"/>
      <c r="G248" s="52"/>
      <c r="H248" s="11"/>
      <c r="I248" s="11"/>
      <c r="J248" s="48"/>
      <c r="L248" s="22"/>
      <c r="M248" s="11"/>
      <c r="N248" s="11"/>
      <c r="O248" s="11"/>
      <c r="P248" s="11"/>
      <c r="Q248" s="52"/>
      <c r="R248" s="11"/>
      <c r="S248" s="11"/>
      <c r="T248" s="48"/>
    </row>
    <row r="249" spans="1:20">
      <c r="B249" s="22"/>
      <c r="C249" s="11"/>
      <c r="D249" s="11"/>
      <c r="E249" s="11"/>
      <c r="F249" s="11"/>
      <c r="G249" s="52"/>
      <c r="H249" s="11"/>
      <c r="I249" s="11"/>
      <c r="J249" s="48"/>
      <c r="L249" s="22"/>
      <c r="M249" s="11"/>
      <c r="N249" s="11"/>
      <c r="O249" s="11"/>
      <c r="P249" s="11"/>
      <c r="Q249" s="52"/>
      <c r="R249" s="11"/>
      <c r="S249" s="11"/>
      <c r="T249" s="48"/>
    </row>
    <row r="250" spans="1:20" ht="15.75" thickBot="1">
      <c r="B250" s="22"/>
      <c r="C250" s="11"/>
      <c r="D250" s="11"/>
      <c r="E250" s="11"/>
      <c r="F250" s="11"/>
      <c r="G250" s="52"/>
      <c r="H250" s="11"/>
      <c r="I250" s="11"/>
      <c r="J250" s="48"/>
      <c r="L250" s="22"/>
      <c r="M250" s="11"/>
      <c r="N250" s="11"/>
      <c r="O250" s="11"/>
      <c r="P250" s="11"/>
      <c r="Q250" s="52"/>
      <c r="R250" s="11"/>
      <c r="S250" s="11"/>
      <c r="T250" s="48"/>
    </row>
    <row r="251" spans="1:20">
      <c r="B251" s="22"/>
      <c r="C251" s="184"/>
      <c r="D251" s="185"/>
      <c r="E251" s="186"/>
      <c r="F251" s="11"/>
      <c r="G251" s="52"/>
      <c r="H251" s="11"/>
      <c r="I251" s="11"/>
      <c r="J251" s="48"/>
      <c r="L251" s="22"/>
      <c r="M251" s="184"/>
      <c r="N251" s="185"/>
      <c r="O251" s="186"/>
      <c r="P251" s="11"/>
      <c r="Q251" s="52"/>
      <c r="R251" s="11"/>
      <c r="S251" s="11"/>
      <c r="T251" s="48"/>
    </row>
    <row r="252" spans="1:20" ht="15.75" thickBot="1">
      <c r="B252" s="22"/>
      <c r="C252" s="187"/>
      <c r="D252" s="188"/>
      <c r="E252" s="189"/>
      <c r="F252" s="11"/>
      <c r="G252" s="52"/>
      <c r="H252" s="11"/>
      <c r="I252" s="11"/>
      <c r="J252" s="48"/>
      <c r="L252" s="22"/>
      <c r="M252" s="187"/>
      <c r="N252" s="188"/>
      <c r="O252" s="189"/>
      <c r="P252" s="11"/>
      <c r="Q252" s="52"/>
      <c r="R252" s="11"/>
      <c r="S252" s="11"/>
      <c r="T252" s="48"/>
    </row>
    <row r="253" spans="1:20" ht="15.75" thickBot="1">
      <c r="B253" s="22"/>
      <c r="C253" s="11"/>
      <c r="D253" s="11"/>
      <c r="E253" s="11"/>
      <c r="F253" s="11"/>
      <c r="G253" s="52"/>
      <c r="H253" s="11"/>
      <c r="I253" s="11"/>
      <c r="J253" s="48"/>
      <c r="L253" s="22"/>
      <c r="M253" s="11"/>
      <c r="N253" s="11"/>
      <c r="O253" s="11"/>
      <c r="P253" s="11"/>
      <c r="Q253" s="52"/>
      <c r="R253" s="11"/>
      <c r="S253" s="11"/>
      <c r="T253" s="48"/>
    </row>
    <row r="254" spans="1:20">
      <c r="B254" s="22"/>
      <c r="C254" s="200"/>
      <c r="D254" s="201"/>
      <c r="E254" s="202"/>
      <c r="F254" s="11"/>
      <c r="G254" s="52"/>
      <c r="H254" s="11"/>
      <c r="I254" s="11"/>
      <c r="J254" s="48"/>
      <c r="L254" s="22"/>
      <c r="M254" s="200"/>
      <c r="N254" s="201"/>
      <c r="O254" s="202"/>
      <c r="P254" s="11"/>
      <c r="Q254" s="52"/>
      <c r="R254" s="11"/>
      <c r="S254" s="11"/>
      <c r="T254" s="48"/>
    </row>
    <row r="255" spans="1:20">
      <c r="B255" s="22"/>
      <c r="C255" s="203"/>
      <c r="D255" s="204"/>
      <c r="E255" s="205"/>
      <c r="F255" s="11"/>
      <c r="G255" s="52"/>
      <c r="H255" s="11"/>
      <c r="I255" s="11"/>
      <c r="J255" s="48"/>
      <c r="L255" s="22"/>
      <c r="M255" s="203"/>
      <c r="N255" s="204"/>
      <c r="O255" s="205"/>
      <c r="P255" s="11"/>
      <c r="Q255" s="52"/>
      <c r="R255" s="11"/>
      <c r="S255" s="11"/>
      <c r="T255" s="48"/>
    </row>
    <row r="256" spans="1:20">
      <c r="B256" s="22"/>
      <c r="C256" s="203"/>
      <c r="D256" s="204"/>
      <c r="E256" s="205"/>
      <c r="F256" s="11"/>
      <c r="G256" s="52"/>
      <c r="H256" s="11"/>
      <c r="I256" s="11"/>
      <c r="J256" s="48"/>
      <c r="L256" s="22"/>
      <c r="M256" s="203"/>
      <c r="N256" s="204"/>
      <c r="O256" s="205"/>
      <c r="P256" s="11"/>
      <c r="Q256" s="52"/>
      <c r="R256" s="11"/>
      <c r="S256" s="11"/>
      <c r="T256" s="48"/>
    </row>
    <row r="257" spans="1:20">
      <c r="B257" s="22"/>
      <c r="C257" s="203"/>
      <c r="D257" s="204"/>
      <c r="E257" s="205"/>
      <c r="F257" s="11"/>
      <c r="G257" s="52"/>
      <c r="H257" s="52"/>
      <c r="I257" s="11"/>
      <c r="J257" s="48"/>
      <c r="L257" s="22"/>
      <c r="M257" s="203"/>
      <c r="N257" s="204"/>
      <c r="O257" s="205"/>
      <c r="P257" s="11"/>
      <c r="Q257" s="52"/>
      <c r="R257" s="52"/>
      <c r="S257" s="11"/>
      <c r="T257" s="48"/>
    </row>
    <row r="258" spans="1:20" ht="15.75" thickBot="1">
      <c r="B258" s="22"/>
      <c r="C258" s="206"/>
      <c r="D258" s="207"/>
      <c r="E258" s="208"/>
      <c r="F258" s="11"/>
      <c r="G258" s="52"/>
      <c r="H258" s="52"/>
      <c r="I258" s="11"/>
      <c r="J258" s="48"/>
      <c r="L258" s="22"/>
      <c r="M258" s="206"/>
      <c r="N258" s="207"/>
      <c r="O258" s="208"/>
      <c r="P258" s="11"/>
      <c r="Q258" s="52"/>
      <c r="R258" s="52"/>
      <c r="S258" s="11"/>
      <c r="T258" s="48"/>
    </row>
    <row r="259" spans="1:20" ht="15.75" thickBot="1">
      <c r="B259" s="49"/>
      <c r="C259" s="50"/>
      <c r="D259" s="50"/>
      <c r="E259" s="50"/>
      <c r="F259" s="50"/>
      <c r="G259" s="50"/>
      <c r="H259" s="50"/>
      <c r="I259" s="50"/>
      <c r="J259" s="51"/>
      <c r="L259" s="49"/>
      <c r="M259" s="50"/>
      <c r="N259" s="50"/>
      <c r="O259" s="50"/>
      <c r="P259" s="50"/>
      <c r="Q259" s="50"/>
      <c r="R259" s="50"/>
      <c r="S259" s="50"/>
      <c r="T259" s="51"/>
    </row>
    <row r="260" spans="1:20" ht="15.75" thickBot="1"/>
    <row r="261" spans="1:20">
      <c r="A261" s="169">
        <v>35</v>
      </c>
      <c r="B261" s="44"/>
      <c r="C261" s="45"/>
      <c r="D261" s="45"/>
      <c r="E261" s="45"/>
      <c r="F261" s="45"/>
      <c r="G261" s="45"/>
      <c r="H261" s="45"/>
      <c r="I261" s="45"/>
      <c r="J261" s="46"/>
      <c r="K261" s="219">
        <v>36</v>
      </c>
      <c r="L261" s="44"/>
      <c r="M261" s="45"/>
      <c r="N261" s="45"/>
      <c r="O261" s="45"/>
      <c r="P261" s="45"/>
      <c r="Q261" s="45"/>
      <c r="R261" s="45"/>
      <c r="S261" s="45"/>
      <c r="T261" s="46"/>
    </row>
    <row r="262" spans="1:20">
      <c r="B262" s="22"/>
      <c r="C262" s="47" t="str">
        <f t="shared" ref="C262" si="32">IF(C261="","",(SUM(G261:G274)+SUM(I261:I274))/C261)</f>
        <v/>
      </c>
      <c r="D262" s="11"/>
      <c r="E262" s="11"/>
      <c r="F262" s="11"/>
      <c r="G262" s="11"/>
      <c r="H262" s="52"/>
      <c r="I262" s="11"/>
      <c r="J262" s="48"/>
      <c r="L262" s="22"/>
      <c r="M262" s="47" t="str">
        <f t="shared" ref="M262" si="33">IF(M261="","",(SUM(Q261:Q274)+SUM(S261:S274))/M261)</f>
        <v/>
      </c>
      <c r="N262" s="11"/>
      <c r="O262" s="11"/>
      <c r="P262" s="11"/>
      <c r="Q262" s="11"/>
      <c r="R262" s="52"/>
      <c r="S262" s="11"/>
      <c r="T262" s="48"/>
    </row>
    <row r="263" spans="1:20">
      <c r="B263" s="22"/>
      <c r="C263" s="11"/>
      <c r="D263" s="11"/>
      <c r="E263" s="11"/>
      <c r="F263" s="11"/>
      <c r="G263" s="52"/>
      <c r="H263" s="11"/>
      <c r="I263" s="11"/>
      <c r="J263" s="48"/>
      <c r="L263" s="22"/>
      <c r="M263" s="11"/>
      <c r="N263" s="11"/>
      <c r="O263" s="11"/>
      <c r="P263" s="11"/>
      <c r="Q263" s="52"/>
      <c r="R263" s="11"/>
      <c r="S263" s="11"/>
      <c r="T263" s="48"/>
    </row>
    <row r="264" spans="1:20">
      <c r="B264" s="22"/>
      <c r="C264" s="11"/>
      <c r="D264" s="11"/>
      <c r="E264" s="11"/>
      <c r="F264" s="11"/>
      <c r="G264" s="52"/>
      <c r="H264" s="11"/>
      <c r="I264" s="11"/>
      <c r="J264" s="48"/>
      <c r="L264" s="22"/>
      <c r="M264" s="11"/>
      <c r="N264" s="11"/>
      <c r="O264" s="11"/>
      <c r="P264" s="11"/>
      <c r="Q264" s="52"/>
      <c r="R264" s="11"/>
      <c r="S264" s="11"/>
      <c r="T264" s="48"/>
    </row>
    <row r="265" spans="1:20" ht="15.75" thickBot="1">
      <c r="B265" s="22"/>
      <c r="C265" s="11"/>
      <c r="D265" s="11"/>
      <c r="E265" s="11"/>
      <c r="F265" s="11"/>
      <c r="G265" s="52"/>
      <c r="H265" s="11"/>
      <c r="I265" s="11"/>
      <c r="J265" s="48"/>
      <c r="L265" s="22"/>
      <c r="M265" s="11"/>
      <c r="N265" s="11"/>
      <c r="O265" s="11"/>
      <c r="P265" s="11"/>
      <c r="Q265" s="52"/>
      <c r="R265" s="11"/>
      <c r="S265" s="11"/>
      <c r="T265" s="48"/>
    </row>
    <row r="266" spans="1:20">
      <c r="B266" s="22"/>
      <c r="C266" s="184"/>
      <c r="D266" s="185"/>
      <c r="E266" s="186"/>
      <c r="F266" s="11"/>
      <c r="G266" s="52"/>
      <c r="H266" s="11"/>
      <c r="I266" s="11"/>
      <c r="J266" s="48"/>
      <c r="L266" s="22"/>
      <c r="M266" s="184"/>
      <c r="N266" s="185"/>
      <c r="O266" s="186"/>
      <c r="P266" s="11"/>
      <c r="Q266" s="52"/>
      <c r="R266" s="11"/>
      <c r="S266" s="11"/>
      <c r="T266" s="48"/>
    </row>
    <row r="267" spans="1:20" ht="15.75" thickBot="1">
      <c r="B267" s="22"/>
      <c r="C267" s="187"/>
      <c r="D267" s="188"/>
      <c r="E267" s="189"/>
      <c r="F267" s="11"/>
      <c r="G267" s="52"/>
      <c r="H267" s="11"/>
      <c r="I267" s="11"/>
      <c r="J267" s="48"/>
      <c r="L267" s="22"/>
      <c r="M267" s="187"/>
      <c r="N267" s="188"/>
      <c r="O267" s="189"/>
      <c r="P267" s="11"/>
      <c r="Q267" s="52"/>
      <c r="R267" s="11"/>
      <c r="S267" s="11"/>
      <c r="T267" s="48"/>
    </row>
    <row r="268" spans="1:20" ht="15.75" thickBot="1">
      <c r="B268" s="22"/>
      <c r="C268" s="11"/>
      <c r="D268" s="11"/>
      <c r="E268" s="11"/>
      <c r="F268" s="11"/>
      <c r="G268" s="52"/>
      <c r="H268" s="11"/>
      <c r="I268" s="11"/>
      <c r="J268" s="48"/>
      <c r="L268" s="22"/>
      <c r="M268" s="11"/>
      <c r="N268" s="11"/>
      <c r="O268" s="11"/>
      <c r="P268" s="11"/>
      <c r="Q268" s="52"/>
      <c r="R268" s="11"/>
      <c r="S268" s="11"/>
      <c r="T268" s="48"/>
    </row>
    <row r="269" spans="1:20">
      <c r="B269" s="22"/>
      <c r="C269" s="200"/>
      <c r="D269" s="201"/>
      <c r="E269" s="202"/>
      <c r="F269" s="11"/>
      <c r="G269" s="52"/>
      <c r="H269" s="11"/>
      <c r="I269" s="11"/>
      <c r="J269" s="48"/>
      <c r="L269" s="22"/>
      <c r="M269" s="200"/>
      <c r="N269" s="201"/>
      <c r="O269" s="202"/>
      <c r="P269" s="11"/>
      <c r="Q269" s="52"/>
      <c r="R269" s="11"/>
      <c r="S269" s="11"/>
      <c r="T269" s="48"/>
    </row>
    <row r="270" spans="1:20">
      <c r="B270" s="22"/>
      <c r="C270" s="203"/>
      <c r="D270" s="204"/>
      <c r="E270" s="205"/>
      <c r="F270" s="11"/>
      <c r="G270" s="52"/>
      <c r="H270" s="11"/>
      <c r="I270" s="11"/>
      <c r="J270" s="48"/>
      <c r="L270" s="22"/>
      <c r="M270" s="203"/>
      <c r="N270" s="204"/>
      <c r="O270" s="205"/>
      <c r="P270" s="11"/>
      <c r="Q270" s="52"/>
      <c r="R270" s="11"/>
      <c r="S270" s="11"/>
      <c r="T270" s="48"/>
    </row>
    <row r="271" spans="1:20">
      <c r="B271" s="22"/>
      <c r="C271" s="203"/>
      <c r="D271" s="204"/>
      <c r="E271" s="205"/>
      <c r="F271" s="11"/>
      <c r="G271" s="52"/>
      <c r="H271" s="11"/>
      <c r="I271" s="11"/>
      <c r="J271" s="48"/>
      <c r="L271" s="22"/>
      <c r="M271" s="203"/>
      <c r="N271" s="204"/>
      <c r="O271" s="205"/>
      <c r="P271" s="11"/>
      <c r="Q271" s="52"/>
      <c r="R271" s="11"/>
      <c r="S271" s="11"/>
      <c r="T271" s="48"/>
    </row>
    <row r="272" spans="1:20">
      <c r="B272" s="22"/>
      <c r="C272" s="203"/>
      <c r="D272" s="204"/>
      <c r="E272" s="205"/>
      <c r="F272" s="11"/>
      <c r="G272" s="52"/>
      <c r="H272" s="52"/>
      <c r="I272" s="11"/>
      <c r="J272" s="48"/>
      <c r="L272" s="22"/>
      <c r="M272" s="203"/>
      <c r="N272" s="204"/>
      <c r="O272" s="205"/>
      <c r="P272" s="11"/>
      <c r="Q272" s="52"/>
      <c r="R272" s="52"/>
      <c r="S272" s="11"/>
      <c r="T272" s="48"/>
    </row>
    <row r="273" spans="1:20" ht="15.75" thickBot="1">
      <c r="B273" s="22"/>
      <c r="C273" s="206"/>
      <c r="D273" s="207"/>
      <c r="E273" s="208"/>
      <c r="F273" s="11"/>
      <c r="G273" s="52"/>
      <c r="H273" s="52"/>
      <c r="I273" s="11"/>
      <c r="J273" s="48"/>
      <c r="L273" s="22"/>
      <c r="M273" s="206"/>
      <c r="N273" s="207"/>
      <c r="O273" s="208"/>
      <c r="P273" s="11"/>
      <c r="Q273" s="52"/>
      <c r="R273" s="52"/>
      <c r="S273" s="11"/>
      <c r="T273" s="48"/>
    </row>
    <row r="274" spans="1:20" ht="15.75" thickBot="1">
      <c r="B274" s="49"/>
      <c r="C274" s="50"/>
      <c r="D274" s="50"/>
      <c r="E274" s="50"/>
      <c r="F274" s="50"/>
      <c r="G274" s="50"/>
      <c r="H274" s="50"/>
      <c r="I274" s="50"/>
      <c r="J274" s="51"/>
      <c r="L274" s="49"/>
      <c r="M274" s="50"/>
      <c r="N274" s="50"/>
      <c r="O274" s="50"/>
      <c r="P274" s="50"/>
      <c r="Q274" s="50"/>
      <c r="R274" s="50"/>
      <c r="S274" s="50"/>
      <c r="T274" s="51"/>
    </row>
    <row r="275" spans="1:20" ht="15.75" thickBot="1"/>
    <row r="276" spans="1:20">
      <c r="A276" s="169">
        <v>37</v>
      </c>
      <c r="B276" s="44"/>
      <c r="C276" s="45"/>
      <c r="D276" s="45"/>
      <c r="E276" s="45"/>
      <c r="F276" s="45"/>
      <c r="G276" s="45"/>
      <c r="H276" s="45"/>
      <c r="I276" s="45"/>
      <c r="J276" s="46"/>
      <c r="K276" s="219">
        <v>38</v>
      </c>
      <c r="L276" s="44"/>
      <c r="M276" s="45"/>
      <c r="N276" s="45"/>
      <c r="O276" s="45"/>
      <c r="P276" s="45"/>
      <c r="Q276" s="45"/>
      <c r="R276" s="45"/>
      <c r="S276" s="45"/>
      <c r="T276" s="46"/>
    </row>
    <row r="277" spans="1:20">
      <c r="B277" s="22"/>
      <c r="C277" s="47" t="str">
        <f t="shared" ref="C277" si="34">IF(C276="","",(SUM(G276:G289)+SUM(I276:I289))/C276)</f>
        <v/>
      </c>
      <c r="D277" s="11"/>
      <c r="E277" s="11"/>
      <c r="F277" s="11"/>
      <c r="G277" s="11"/>
      <c r="H277" s="52"/>
      <c r="I277" s="11"/>
      <c r="J277" s="48"/>
      <c r="L277" s="22"/>
      <c r="M277" s="47" t="str">
        <f t="shared" ref="M277" si="35">IF(M276="","",(SUM(Q276:Q289)+SUM(S276:S289))/M276)</f>
        <v/>
      </c>
      <c r="N277" s="11"/>
      <c r="O277" s="11"/>
      <c r="P277" s="11"/>
      <c r="Q277" s="11"/>
      <c r="R277" s="52"/>
      <c r="S277" s="11"/>
      <c r="T277" s="48"/>
    </row>
    <row r="278" spans="1:20">
      <c r="B278" s="22"/>
      <c r="C278" s="11"/>
      <c r="D278" s="11"/>
      <c r="E278" s="11"/>
      <c r="F278" s="11"/>
      <c r="G278" s="52"/>
      <c r="H278" s="11"/>
      <c r="I278" s="11"/>
      <c r="J278" s="48"/>
      <c r="L278" s="22"/>
      <c r="M278" s="11"/>
      <c r="N278" s="11"/>
      <c r="O278" s="11"/>
      <c r="P278" s="11"/>
      <c r="Q278" s="52"/>
      <c r="R278" s="11"/>
      <c r="S278" s="11"/>
      <c r="T278" s="48"/>
    </row>
    <row r="279" spans="1:20">
      <c r="B279" s="22"/>
      <c r="C279" s="11"/>
      <c r="D279" s="11"/>
      <c r="E279" s="11"/>
      <c r="F279" s="11"/>
      <c r="G279" s="52"/>
      <c r="H279" s="11"/>
      <c r="I279" s="11"/>
      <c r="J279" s="48"/>
      <c r="L279" s="22"/>
      <c r="M279" s="11"/>
      <c r="N279" s="11"/>
      <c r="O279" s="11"/>
      <c r="P279" s="11"/>
      <c r="Q279" s="52"/>
      <c r="R279" s="11"/>
      <c r="S279" s="11"/>
      <c r="T279" s="48"/>
    </row>
    <row r="280" spans="1:20" ht="15.75" thickBot="1">
      <c r="B280" s="22"/>
      <c r="C280" s="11"/>
      <c r="D280" s="11"/>
      <c r="E280" s="11"/>
      <c r="F280" s="11"/>
      <c r="G280" s="52"/>
      <c r="H280" s="11"/>
      <c r="I280" s="11"/>
      <c r="J280" s="48"/>
      <c r="L280" s="22"/>
      <c r="M280" s="11"/>
      <c r="N280" s="11"/>
      <c r="O280" s="11"/>
      <c r="P280" s="11"/>
      <c r="Q280" s="52"/>
      <c r="R280" s="11"/>
      <c r="S280" s="11"/>
      <c r="T280" s="48"/>
    </row>
    <row r="281" spans="1:20">
      <c r="B281" s="22"/>
      <c r="C281" s="184"/>
      <c r="D281" s="185"/>
      <c r="E281" s="186"/>
      <c r="F281" s="11"/>
      <c r="G281" s="52"/>
      <c r="H281" s="11"/>
      <c r="I281" s="11"/>
      <c r="J281" s="48"/>
      <c r="L281" s="22"/>
      <c r="M281" s="184"/>
      <c r="N281" s="185"/>
      <c r="O281" s="186"/>
      <c r="P281" s="11"/>
      <c r="Q281" s="52"/>
      <c r="R281" s="11"/>
      <c r="S281" s="11"/>
      <c r="T281" s="48"/>
    </row>
    <row r="282" spans="1:20" ht="15.75" thickBot="1">
      <c r="B282" s="22"/>
      <c r="C282" s="187"/>
      <c r="D282" s="188"/>
      <c r="E282" s="189"/>
      <c r="F282" s="11"/>
      <c r="G282" s="52"/>
      <c r="H282" s="11"/>
      <c r="I282" s="11"/>
      <c r="J282" s="48"/>
      <c r="L282" s="22"/>
      <c r="M282" s="187"/>
      <c r="N282" s="188"/>
      <c r="O282" s="189"/>
      <c r="P282" s="11"/>
      <c r="Q282" s="52"/>
      <c r="R282" s="11"/>
      <c r="S282" s="11"/>
      <c r="T282" s="48"/>
    </row>
    <row r="283" spans="1:20">
      <c r="B283" s="22"/>
      <c r="C283" s="11"/>
      <c r="D283" s="11"/>
      <c r="E283" s="11"/>
      <c r="F283" s="11"/>
      <c r="G283" s="52"/>
      <c r="H283" s="11"/>
      <c r="I283" s="11"/>
      <c r="J283" s="48"/>
      <c r="L283" s="22"/>
      <c r="M283" s="11"/>
      <c r="N283" s="11"/>
      <c r="O283" s="11"/>
      <c r="P283" s="11"/>
      <c r="Q283" s="52"/>
      <c r="R283" s="11"/>
      <c r="S283" s="11"/>
      <c r="T283" s="48"/>
    </row>
    <row r="284" spans="1:20">
      <c r="B284" s="22"/>
      <c r="C284" s="11"/>
      <c r="D284" s="11"/>
      <c r="E284" s="11"/>
      <c r="F284" s="11"/>
      <c r="G284" s="52"/>
      <c r="H284" s="11"/>
      <c r="I284" s="11"/>
      <c r="J284" s="48"/>
      <c r="L284" s="22"/>
      <c r="M284" s="11"/>
      <c r="N284" s="11"/>
      <c r="O284" s="11"/>
      <c r="P284" s="11"/>
      <c r="Q284" s="52"/>
      <c r="R284" s="11"/>
      <c r="S284" s="11"/>
      <c r="T284" s="48"/>
    </row>
    <row r="285" spans="1:20">
      <c r="B285" s="22"/>
      <c r="C285" s="11"/>
      <c r="D285" s="11"/>
      <c r="E285" s="11"/>
      <c r="F285" s="11"/>
      <c r="G285" s="52"/>
      <c r="H285" s="11"/>
      <c r="I285" s="11"/>
      <c r="J285" s="48"/>
      <c r="L285" s="22"/>
      <c r="M285" s="11"/>
      <c r="N285" s="11"/>
      <c r="O285" s="11"/>
      <c r="P285" s="11"/>
      <c r="Q285" s="52"/>
      <c r="R285" s="11"/>
      <c r="S285" s="11"/>
      <c r="T285" s="48"/>
    </row>
    <row r="286" spans="1:20">
      <c r="B286" s="22"/>
      <c r="C286" s="11"/>
      <c r="D286" s="11"/>
      <c r="E286" s="11"/>
      <c r="F286" s="11"/>
      <c r="G286" s="52"/>
      <c r="H286" s="11"/>
      <c r="I286" s="11"/>
      <c r="J286" s="48"/>
      <c r="L286" s="22"/>
      <c r="M286" s="11"/>
      <c r="N286" s="11"/>
      <c r="O286" s="11"/>
      <c r="P286" s="11"/>
      <c r="Q286" s="52"/>
      <c r="R286" s="11"/>
      <c r="S286" s="11"/>
      <c r="T286" s="48"/>
    </row>
    <row r="287" spans="1:20">
      <c r="B287" s="22"/>
      <c r="C287" s="11"/>
      <c r="D287" s="11"/>
      <c r="E287" s="11"/>
      <c r="F287" s="11"/>
      <c r="G287" s="52"/>
      <c r="H287" s="52"/>
      <c r="I287" s="11"/>
      <c r="J287" s="48"/>
      <c r="L287" s="22"/>
      <c r="M287" s="11"/>
      <c r="N287" s="11"/>
      <c r="O287" s="11"/>
      <c r="P287" s="11"/>
      <c r="Q287" s="52"/>
      <c r="R287" s="52"/>
      <c r="S287" s="11"/>
      <c r="T287" s="48"/>
    </row>
    <row r="288" spans="1:20">
      <c r="B288" s="22"/>
      <c r="C288" s="11"/>
      <c r="D288" s="11"/>
      <c r="E288" s="11"/>
      <c r="F288" s="11"/>
      <c r="G288" s="52"/>
      <c r="H288" s="52"/>
      <c r="I288" s="11"/>
      <c r="J288" s="48"/>
      <c r="L288" s="22"/>
      <c r="M288" s="11"/>
      <c r="N288" s="11"/>
      <c r="O288" s="11"/>
      <c r="P288" s="11"/>
      <c r="Q288" s="52"/>
      <c r="R288" s="52"/>
      <c r="S288" s="11"/>
      <c r="T288" s="48"/>
    </row>
    <row r="289" spans="1:20" ht="15.75" thickBot="1">
      <c r="B289" s="49"/>
      <c r="C289" s="50"/>
      <c r="D289" s="50"/>
      <c r="E289" s="50"/>
      <c r="F289" s="50"/>
      <c r="G289" s="50"/>
      <c r="H289" s="50"/>
      <c r="I289" s="50"/>
      <c r="J289" s="51"/>
      <c r="L289" s="49"/>
      <c r="M289" s="50"/>
      <c r="N289" s="50"/>
      <c r="O289" s="50"/>
      <c r="P289" s="50"/>
      <c r="Q289" s="50"/>
      <c r="R289" s="50"/>
      <c r="S289" s="50"/>
      <c r="T289" s="51"/>
    </row>
    <row r="290" spans="1:20" ht="15.75" thickBot="1"/>
    <row r="291" spans="1:20">
      <c r="A291" s="169">
        <v>39</v>
      </c>
      <c r="B291" s="44"/>
      <c r="C291" s="45"/>
      <c r="D291" s="45"/>
      <c r="E291" s="45"/>
      <c r="F291" s="45"/>
      <c r="G291" s="45"/>
      <c r="H291" s="45"/>
      <c r="I291" s="45"/>
      <c r="J291" s="46"/>
      <c r="K291" s="219">
        <v>40</v>
      </c>
      <c r="L291" s="44"/>
      <c r="M291" s="45"/>
      <c r="N291" s="45"/>
      <c r="O291" s="45"/>
      <c r="P291" s="45"/>
      <c r="Q291" s="45"/>
      <c r="R291" s="45"/>
      <c r="S291" s="45"/>
      <c r="T291" s="46"/>
    </row>
    <row r="292" spans="1:20">
      <c r="B292" s="22"/>
      <c r="C292" s="47" t="str">
        <f t="shared" ref="C292" si="36">IF(C291="","",(SUM(G291:G304)+SUM(I291:I304))/C291)</f>
        <v/>
      </c>
      <c r="D292" s="11"/>
      <c r="E292" s="11"/>
      <c r="F292" s="11"/>
      <c r="G292" s="11"/>
      <c r="H292" s="52"/>
      <c r="I292" s="11"/>
      <c r="J292" s="48"/>
      <c r="L292" s="22"/>
      <c r="M292" s="47" t="str">
        <f t="shared" ref="M292" si="37">IF(M291="","",(SUM(Q291:Q304)+SUM(S291:S304))/M291)</f>
        <v/>
      </c>
      <c r="N292" s="11"/>
      <c r="O292" s="11"/>
      <c r="P292" s="11"/>
      <c r="Q292" s="11"/>
      <c r="R292" s="52"/>
      <c r="S292" s="11"/>
      <c r="T292" s="48"/>
    </row>
    <row r="293" spans="1:20">
      <c r="B293" s="22"/>
      <c r="C293" s="11"/>
      <c r="D293" s="11"/>
      <c r="E293" s="11"/>
      <c r="F293" s="11"/>
      <c r="G293" s="52"/>
      <c r="H293" s="11"/>
      <c r="I293" s="11"/>
      <c r="J293" s="48"/>
      <c r="L293" s="22"/>
      <c r="M293" s="11"/>
      <c r="N293" s="11"/>
      <c r="O293" s="11"/>
      <c r="P293" s="11"/>
      <c r="Q293" s="52"/>
      <c r="R293" s="11"/>
      <c r="S293" s="11"/>
      <c r="T293" s="48"/>
    </row>
    <row r="294" spans="1:20">
      <c r="B294" s="22"/>
      <c r="C294" s="11"/>
      <c r="D294" s="11"/>
      <c r="E294" s="11"/>
      <c r="F294" s="11"/>
      <c r="G294" s="52"/>
      <c r="H294" s="11"/>
      <c r="I294" s="11"/>
      <c r="J294" s="48"/>
      <c r="L294" s="22"/>
      <c r="M294" s="11"/>
      <c r="N294" s="11"/>
      <c r="O294" s="11"/>
      <c r="P294" s="11"/>
      <c r="Q294" s="52"/>
      <c r="R294" s="11"/>
      <c r="S294" s="11"/>
      <c r="T294" s="48"/>
    </row>
    <row r="295" spans="1:20" ht="15.75" thickBot="1">
      <c r="B295" s="22"/>
      <c r="C295" s="11"/>
      <c r="D295" s="11"/>
      <c r="E295" s="11"/>
      <c r="F295" s="11"/>
      <c r="G295" s="52"/>
      <c r="H295" s="11"/>
      <c r="I295" s="11"/>
      <c r="J295" s="48"/>
      <c r="L295" s="22"/>
      <c r="M295" s="11"/>
      <c r="N295" s="11"/>
      <c r="O295" s="11"/>
      <c r="P295" s="11"/>
      <c r="Q295" s="52"/>
      <c r="R295" s="11"/>
      <c r="S295" s="11"/>
      <c r="T295" s="48"/>
    </row>
    <row r="296" spans="1:20">
      <c r="B296" s="22"/>
      <c r="C296" s="184"/>
      <c r="D296" s="185"/>
      <c r="E296" s="186"/>
      <c r="F296" s="11"/>
      <c r="G296" s="52"/>
      <c r="H296" s="11"/>
      <c r="I296" s="11"/>
      <c r="J296" s="48"/>
      <c r="L296" s="22"/>
      <c r="M296" s="184"/>
      <c r="N296" s="185"/>
      <c r="O296" s="186"/>
      <c r="P296" s="11"/>
      <c r="Q296" s="52"/>
      <c r="R296" s="11"/>
      <c r="S296" s="11"/>
      <c r="T296" s="48"/>
    </row>
    <row r="297" spans="1:20" ht="15.75" thickBot="1">
      <c r="B297" s="22"/>
      <c r="C297" s="187"/>
      <c r="D297" s="188"/>
      <c r="E297" s="189"/>
      <c r="F297" s="11"/>
      <c r="G297" s="52"/>
      <c r="H297" s="11"/>
      <c r="I297" s="11"/>
      <c r="J297" s="48"/>
      <c r="L297" s="22"/>
      <c r="M297" s="187"/>
      <c r="N297" s="188"/>
      <c r="O297" s="189"/>
      <c r="P297" s="11"/>
      <c r="Q297" s="52"/>
      <c r="R297" s="11"/>
      <c r="S297" s="11"/>
      <c r="T297" s="48"/>
    </row>
    <row r="298" spans="1:20">
      <c r="B298" s="22"/>
      <c r="C298" s="11"/>
      <c r="D298" s="11"/>
      <c r="E298" s="11"/>
      <c r="F298" s="11"/>
      <c r="G298" s="52"/>
      <c r="H298" s="11"/>
      <c r="I298" s="11"/>
      <c r="J298" s="48"/>
      <c r="L298" s="22"/>
      <c r="M298" s="11"/>
      <c r="N298" s="11"/>
      <c r="O298" s="11"/>
      <c r="P298" s="11"/>
      <c r="Q298" s="52"/>
      <c r="R298" s="11"/>
      <c r="S298" s="11"/>
      <c r="T298" s="48"/>
    </row>
    <row r="299" spans="1:20">
      <c r="B299" s="22"/>
      <c r="C299" s="11"/>
      <c r="D299" s="11"/>
      <c r="E299" s="11"/>
      <c r="F299" s="11"/>
      <c r="G299" s="52"/>
      <c r="H299" s="11"/>
      <c r="I299" s="11"/>
      <c r="J299" s="48"/>
      <c r="L299" s="22"/>
      <c r="M299" s="11"/>
      <c r="N299" s="11"/>
      <c r="O299" s="11"/>
      <c r="P299" s="11"/>
      <c r="Q299" s="52"/>
      <c r="R299" s="11"/>
      <c r="S299" s="11"/>
      <c r="T299" s="48"/>
    </row>
    <row r="300" spans="1:20">
      <c r="B300" s="22"/>
      <c r="C300" s="11"/>
      <c r="D300" s="11"/>
      <c r="E300" s="11"/>
      <c r="F300" s="11"/>
      <c r="G300" s="52"/>
      <c r="H300" s="11"/>
      <c r="I300" s="11"/>
      <c r="J300" s="48"/>
      <c r="L300" s="22"/>
      <c r="M300" s="11"/>
      <c r="N300" s="11"/>
      <c r="O300" s="11"/>
      <c r="P300" s="11"/>
      <c r="Q300" s="52"/>
      <c r="R300" s="11"/>
      <c r="S300" s="11"/>
      <c r="T300" s="48"/>
    </row>
    <row r="301" spans="1:20">
      <c r="B301" s="22"/>
      <c r="C301" s="11"/>
      <c r="D301" s="11"/>
      <c r="E301" s="11"/>
      <c r="F301" s="11"/>
      <c r="G301" s="52"/>
      <c r="H301" s="11"/>
      <c r="I301" s="11"/>
      <c r="J301" s="48"/>
      <c r="L301" s="22"/>
      <c r="M301" s="11"/>
      <c r="N301" s="11"/>
      <c r="O301" s="11"/>
      <c r="P301" s="11"/>
      <c r="Q301" s="52"/>
      <c r="R301" s="11"/>
      <c r="S301" s="11"/>
      <c r="T301" s="48"/>
    </row>
    <row r="302" spans="1:20">
      <c r="B302" s="22"/>
      <c r="C302" s="11"/>
      <c r="D302" s="11"/>
      <c r="E302" s="11"/>
      <c r="F302" s="11"/>
      <c r="G302" s="52"/>
      <c r="H302" s="52"/>
      <c r="I302" s="11"/>
      <c r="J302" s="48"/>
      <c r="L302" s="22"/>
      <c r="M302" s="11"/>
      <c r="N302" s="11"/>
      <c r="O302" s="11"/>
      <c r="P302" s="11"/>
      <c r="Q302" s="52"/>
      <c r="R302" s="52"/>
      <c r="S302" s="11"/>
      <c r="T302" s="48"/>
    </row>
    <row r="303" spans="1:20">
      <c r="B303" s="22"/>
      <c r="C303" s="11"/>
      <c r="D303" s="11"/>
      <c r="E303" s="11"/>
      <c r="F303" s="11"/>
      <c r="G303" s="52"/>
      <c r="H303" s="52"/>
      <c r="I303" s="11"/>
      <c r="J303" s="48"/>
      <c r="L303" s="22"/>
      <c r="M303" s="11"/>
      <c r="N303" s="11"/>
      <c r="O303" s="11"/>
      <c r="P303" s="11"/>
      <c r="Q303" s="52"/>
      <c r="R303" s="52"/>
      <c r="S303" s="11"/>
      <c r="T303" s="48"/>
    </row>
    <row r="304" spans="1:20" ht="15.75" thickBot="1">
      <c r="B304" s="49"/>
      <c r="C304" s="50"/>
      <c r="D304" s="50"/>
      <c r="E304" s="50"/>
      <c r="F304" s="50"/>
      <c r="G304" s="50"/>
      <c r="H304" s="50"/>
      <c r="I304" s="50"/>
      <c r="J304" s="51"/>
      <c r="L304" s="49"/>
      <c r="M304" s="50"/>
      <c r="N304" s="50"/>
      <c r="O304" s="50"/>
      <c r="P304" s="50"/>
      <c r="Q304" s="50"/>
      <c r="R304" s="50"/>
      <c r="S304" s="50"/>
      <c r="T304" s="51"/>
    </row>
    <row r="305" spans="1:20" ht="15.75" thickBot="1"/>
    <row r="306" spans="1:20">
      <c r="A306" s="169">
        <v>41</v>
      </c>
      <c r="B306" s="44"/>
      <c r="C306" s="45"/>
      <c r="D306" s="45"/>
      <c r="E306" s="45"/>
      <c r="F306" s="45"/>
      <c r="G306" s="45"/>
      <c r="H306" s="45"/>
      <c r="I306" s="45"/>
      <c r="J306" s="46"/>
      <c r="K306" s="219">
        <v>42</v>
      </c>
      <c r="L306" s="44"/>
      <c r="M306" s="45"/>
      <c r="N306" s="45"/>
      <c r="O306" s="45"/>
      <c r="P306" s="45"/>
      <c r="Q306" s="45"/>
      <c r="R306" s="45"/>
      <c r="S306" s="45"/>
      <c r="T306" s="46"/>
    </row>
    <row r="307" spans="1:20">
      <c r="B307" s="22"/>
      <c r="C307" s="47" t="str">
        <f t="shared" ref="C307" si="38">IF(C306="","",(SUM(G306:G319)+SUM(I306:I319))/C306)</f>
        <v/>
      </c>
      <c r="D307" s="11"/>
      <c r="E307" s="11"/>
      <c r="F307" s="11"/>
      <c r="G307" s="11"/>
      <c r="H307" s="52"/>
      <c r="I307" s="11"/>
      <c r="J307" s="48"/>
      <c r="L307" s="22"/>
      <c r="M307" s="47" t="str">
        <f t="shared" ref="M307" si="39">IF(M306="","",(SUM(Q306:Q319)+SUM(S306:S319))/M306)</f>
        <v/>
      </c>
      <c r="N307" s="11"/>
      <c r="O307" s="11"/>
      <c r="P307" s="11"/>
      <c r="Q307" s="11"/>
      <c r="R307" s="52"/>
      <c r="S307" s="11"/>
      <c r="T307" s="48"/>
    </row>
    <row r="308" spans="1:20">
      <c r="B308" s="22"/>
      <c r="C308" s="11"/>
      <c r="D308" s="11"/>
      <c r="E308" s="11"/>
      <c r="F308" s="11"/>
      <c r="G308" s="52"/>
      <c r="H308" s="11"/>
      <c r="I308" s="11"/>
      <c r="J308" s="48"/>
      <c r="L308" s="22"/>
      <c r="M308" s="11"/>
      <c r="N308" s="11"/>
      <c r="O308" s="11"/>
      <c r="P308" s="11"/>
      <c r="Q308" s="52"/>
      <c r="R308" s="11"/>
      <c r="S308" s="11"/>
      <c r="T308" s="48"/>
    </row>
    <row r="309" spans="1:20">
      <c r="B309" s="22"/>
      <c r="C309" s="11"/>
      <c r="D309" s="11"/>
      <c r="E309" s="11"/>
      <c r="F309" s="11"/>
      <c r="G309" s="52"/>
      <c r="H309" s="11"/>
      <c r="I309" s="11"/>
      <c r="J309" s="48"/>
      <c r="L309" s="22"/>
      <c r="M309" s="11"/>
      <c r="N309" s="11"/>
      <c r="O309" s="11"/>
      <c r="P309" s="11"/>
      <c r="Q309" s="52"/>
      <c r="R309" s="11"/>
      <c r="S309" s="11"/>
      <c r="T309" s="48"/>
    </row>
    <row r="310" spans="1:20" ht="15.75" thickBot="1">
      <c r="B310" s="22"/>
      <c r="C310" s="11"/>
      <c r="D310" s="11"/>
      <c r="E310" s="11"/>
      <c r="F310" s="11"/>
      <c r="G310" s="52"/>
      <c r="H310" s="11"/>
      <c r="I310" s="11"/>
      <c r="J310" s="48"/>
      <c r="L310" s="22"/>
      <c r="M310" s="11"/>
      <c r="N310" s="11"/>
      <c r="O310" s="11"/>
      <c r="P310" s="11"/>
      <c r="Q310" s="52"/>
      <c r="R310" s="11"/>
      <c r="S310" s="11"/>
      <c r="T310" s="48"/>
    </row>
    <row r="311" spans="1:20">
      <c r="B311" s="22"/>
      <c r="C311" s="184"/>
      <c r="D311" s="185"/>
      <c r="E311" s="186"/>
      <c r="F311" s="11"/>
      <c r="G311" s="52"/>
      <c r="H311" s="11"/>
      <c r="I311" s="11"/>
      <c r="J311" s="48"/>
      <c r="L311" s="22"/>
      <c r="M311" s="184"/>
      <c r="N311" s="185"/>
      <c r="O311" s="186"/>
      <c r="P311" s="11"/>
      <c r="Q311" s="52"/>
      <c r="R311" s="11"/>
      <c r="S311" s="11"/>
      <c r="T311" s="48"/>
    </row>
    <row r="312" spans="1:20" ht="15.75" thickBot="1">
      <c r="B312" s="22"/>
      <c r="C312" s="187"/>
      <c r="D312" s="188"/>
      <c r="E312" s="189"/>
      <c r="F312" s="11"/>
      <c r="G312" s="52"/>
      <c r="H312" s="11"/>
      <c r="I312" s="11"/>
      <c r="J312" s="48"/>
      <c r="L312" s="22"/>
      <c r="M312" s="187"/>
      <c r="N312" s="188"/>
      <c r="O312" s="189"/>
      <c r="P312" s="11"/>
      <c r="Q312" s="52"/>
      <c r="R312" s="11"/>
      <c r="S312" s="11"/>
      <c r="T312" s="48"/>
    </row>
    <row r="313" spans="1:20">
      <c r="B313" s="22"/>
      <c r="C313" s="11"/>
      <c r="D313" s="11"/>
      <c r="E313" s="11"/>
      <c r="F313" s="11"/>
      <c r="G313" s="52"/>
      <c r="H313" s="11"/>
      <c r="I313" s="11"/>
      <c r="J313" s="48"/>
      <c r="L313" s="22"/>
      <c r="M313" s="11"/>
      <c r="N313" s="11"/>
      <c r="O313" s="11"/>
      <c r="P313" s="11"/>
      <c r="Q313" s="52"/>
      <c r="R313" s="11"/>
      <c r="S313" s="11"/>
      <c r="T313" s="48"/>
    </row>
    <row r="314" spans="1:20">
      <c r="B314" s="22"/>
      <c r="C314" s="11"/>
      <c r="D314" s="11"/>
      <c r="E314" s="11"/>
      <c r="F314" s="11"/>
      <c r="G314" s="52"/>
      <c r="H314" s="11"/>
      <c r="I314" s="11"/>
      <c r="J314" s="48"/>
      <c r="L314" s="22"/>
      <c r="M314" s="11"/>
      <c r="N314" s="11"/>
      <c r="O314" s="11"/>
      <c r="P314" s="11"/>
      <c r="Q314" s="52"/>
      <c r="R314" s="11"/>
      <c r="S314" s="11"/>
      <c r="T314" s="48"/>
    </row>
    <row r="315" spans="1:20">
      <c r="B315" s="22"/>
      <c r="C315" s="11"/>
      <c r="D315" s="11"/>
      <c r="E315" s="11"/>
      <c r="F315" s="11"/>
      <c r="G315" s="52"/>
      <c r="H315" s="11"/>
      <c r="I315" s="11"/>
      <c r="J315" s="48"/>
      <c r="L315" s="22"/>
      <c r="M315" s="11"/>
      <c r="N315" s="11"/>
      <c r="O315" s="11"/>
      <c r="P315" s="11"/>
      <c r="Q315" s="52"/>
      <c r="R315" s="11"/>
      <c r="S315" s="11"/>
      <c r="T315" s="48"/>
    </row>
    <row r="316" spans="1:20">
      <c r="B316" s="22"/>
      <c r="C316" s="11"/>
      <c r="D316" s="11"/>
      <c r="E316" s="11"/>
      <c r="F316" s="11"/>
      <c r="G316" s="52"/>
      <c r="H316" s="11"/>
      <c r="I316" s="11"/>
      <c r="J316" s="48"/>
      <c r="L316" s="22"/>
      <c r="M316" s="11"/>
      <c r="N316" s="11"/>
      <c r="O316" s="11"/>
      <c r="P316" s="11"/>
      <c r="Q316" s="52"/>
      <c r="R316" s="11"/>
      <c r="S316" s="11"/>
      <c r="T316" s="48"/>
    </row>
    <row r="317" spans="1:20">
      <c r="B317" s="22"/>
      <c r="C317" s="11"/>
      <c r="D317" s="11"/>
      <c r="E317" s="11"/>
      <c r="F317" s="11"/>
      <c r="G317" s="52"/>
      <c r="H317" s="52"/>
      <c r="I317" s="11"/>
      <c r="J317" s="48"/>
      <c r="L317" s="22"/>
      <c r="M317" s="11"/>
      <c r="N317" s="11"/>
      <c r="O317" s="11"/>
      <c r="P317" s="11"/>
      <c r="Q317" s="52"/>
      <c r="R317" s="52"/>
      <c r="S317" s="11"/>
      <c r="T317" s="48"/>
    </row>
    <row r="318" spans="1:20">
      <c r="B318" s="22"/>
      <c r="C318" s="11"/>
      <c r="D318" s="11"/>
      <c r="E318" s="11"/>
      <c r="F318" s="11"/>
      <c r="G318" s="52"/>
      <c r="H318" s="52"/>
      <c r="I318" s="11"/>
      <c r="J318" s="48"/>
      <c r="L318" s="22"/>
      <c r="M318" s="11"/>
      <c r="N318" s="11"/>
      <c r="O318" s="11"/>
      <c r="P318" s="11"/>
      <c r="Q318" s="52"/>
      <c r="R318" s="52"/>
      <c r="S318" s="11"/>
      <c r="T318" s="48"/>
    </row>
    <row r="319" spans="1:20" ht="15.75" thickBot="1">
      <c r="B319" s="49"/>
      <c r="C319" s="50"/>
      <c r="D319" s="50"/>
      <c r="E319" s="50"/>
      <c r="F319" s="50"/>
      <c r="G319" s="50"/>
      <c r="H319" s="50"/>
      <c r="I319" s="50"/>
      <c r="J319" s="51"/>
      <c r="L319" s="49"/>
      <c r="M319" s="50"/>
      <c r="N319" s="50"/>
      <c r="O319" s="50"/>
      <c r="P319" s="50"/>
      <c r="Q319" s="50"/>
      <c r="R319" s="50"/>
      <c r="S319" s="50"/>
      <c r="T319" s="51"/>
    </row>
    <row r="320" spans="1:20" ht="15.75" thickBot="1"/>
    <row r="321" spans="1:20">
      <c r="A321" s="169">
        <v>43</v>
      </c>
      <c r="B321" s="44"/>
      <c r="C321" s="45"/>
      <c r="D321" s="45"/>
      <c r="E321" s="45"/>
      <c r="F321" s="45"/>
      <c r="G321" s="45"/>
      <c r="H321" s="45"/>
      <c r="I321" s="45"/>
      <c r="J321" s="46"/>
      <c r="K321" s="219">
        <v>44</v>
      </c>
      <c r="L321" s="44"/>
      <c r="M321" s="45"/>
      <c r="N321" s="45"/>
      <c r="O321" s="45"/>
      <c r="P321" s="45"/>
      <c r="Q321" s="45"/>
      <c r="R321" s="45"/>
      <c r="S321" s="45"/>
      <c r="T321" s="46"/>
    </row>
    <row r="322" spans="1:20">
      <c r="B322" s="22"/>
      <c r="C322" s="47" t="str">
        <f t="shared" ref="C322" si="40">IF(C321="","",(SUM(G321:G334)+SUM(I321:I334))/C321)</f>
        <v/>
      </c>
      <c r="D322" s="11"/>
      <c r="E322" s="11"/>
      <c r="F322" s="11"/>
      <c r="G322" s="11"/>
      <c r="H322" s="52"/>
      <c r="I322" s="11"/>
      <c r="J322" s="48"/>
      <c r="L322" s="22"/>
      <c r="M322" s="47" t="str">
        <f t="shared" ref="M322" si="41">IF(M321="","",(SUM(Q321:Q334)+SUM(S321:S334))/M321)</f>
        <v/>
      </c>
      <c r="N322" s="11"/>
      <c r="O322" s="11"/>
      <c r="P322" s="11"/>
      <c r="Q322" s="11"/>
      <c r="R322" s="52"/>
      <c r="S322" s="11"/>
      <c r="T322" s="48"/>
    </row>
    <row r="323" spans="1:20">
      <c r="B323" s="22"/>
      <c r="C323" s="11"/>
      <c r="D323" s="11"/>
      <c r="E323" s="11"/>
      <c r="F323" s="11"/>
      <c r="G323" s="52"/>
      <c r="H323" s="11"/>
      <c r="I323" s="11"/>
      <c r="J323" s="48"/>
      <c r="L323" s="22"/>
      <c r="M323" s="11"/>
      <c r="N323" s="11"/>
      <c r="O323" s="11"/>
      <c r="P323" s="11"/>
      <c r="Q323" s="52"/>
      <c r="R323" s="11"/>
      <c r="S323" s="11"/>
      <c r="T323" s="48"/>
    </row>
    <row r="324" spans="1:20">
      <c r="B324" s="22"/>
      <c r="C324" s="11"/>
      <c r="D324" s="11"/>
      <c r="E324" s="11"/>
      <c r="F324" s="11"/>
      <c r="G324" s="52"/>
      <c r="H324" s="11"/>
      <c r="I324" s="11"/>
      <c r="J324" s="48"/>
      <c r="L324" s="22"/>
      <c r="M324" s="11"/>
      <c r="N324" s="11"/>
      <c r="O324" s="11"/>
      <c r="P324" s="11"/>
      <c r="Q324" s="52"/>
      <c r="R324" s="11"/>
      <c r="S324" s="11"/>
      <c r="T324" s="48"/>
    </row>
    <row r="325" spans="1:20" ht="15.75" thickBot="1">
      <c r="B325" s="22"/>
      <c r="C325" s="11"/>
      <c r="D325" s="11"/>
      <c r="E325" s="11"/>
      <c r="F325" s="11"/>
      <c r="G325" s="52"/>
      <c r="H325" s="11"/>
      <c r="I325" s="11"/>
      <c r="J325" s="48"/>
      <c r="L325" s="22"/>
      <c r="M325" s="11"/>
      <c r="N325" s="11"/>
      <c r="O325" s="11"/>
      <c r="P325" s="11"/>
      <c r="Q325" s="52"/>
      <c r="R325" s="11"/>
      <c r="S325" s="11"/>
      <c r="T325" s="48"/>
    </row>
    <row r="326" spans="1:20">
      <c r="B326" s="22"/>
      <c r="C326" s="184"/>
      <c r="D326" s="185"/>
      <c r="E326" s="186"/>
      <c r="F326" s="11"/>
      <c r="G326" s="52"/>
      <c r="H326" s="11"/>
      <c r="I326" s="11"/>
      <c r="J326" s="48"/>
      <c r="L326" s="22"/>
      <c r="M326" s="184"/>
      <c r="N326" s="185"/>
      <c r="O326" s="186"/>
      <c r="P326" s="11"/>
      <c r="Q326" s="52"/>
      <c r="R326" s="11"/>
      <c r="S326" s="11"/>
      <c r="T326" s="48"/>
    </row>
    <row r="327" spans="1:20" ht="15.75" thickBot="1">
      <c r="B327" s="22"/>
      <c r="C327" s="187"/>
      <c r="D327" s="188"/>
      <c r="E327" s="189"/>
      <c r="F327" s="11"/>
      <c r="G327" s="52"/>
      <c r="H327" s="11"/>
      <c r="I327" s="11"/>
      <c r="J327" s="48"/>
      <c r="L327" s="22"/>
      <c r="M327" s="187"/>
      <c r="N327" s="188"/>
      <c r="O327" s="189"/>
      <c r="P327" s="11"/>
      <c r="Q327" s="52"/>
      <c r="R327" s="11"/>
      <c r="S327" s="11"/>
      <c r="T327" s="48"/>
    </row>
    <row r="328" spans="1:20">
      <c r="B328" s="22"/>
      <c r="C328" s="11"/>
      <c r="D328" s="11"/>
      <c r="E328" s="11"/>
      <c r="F328" s="11"/>
      <c r="G328" s="52"/>
      <c r="H328" s="11"/>
      <c r="I328" s="11"/>
      <c r="J328" s="48"/>
      <c r="L328" s="22"/>
      <c r="M328" s="11"/>
      <c r="N328" s="11"/>
      <c r="O328" s="11"/>
      <c r="P328" s="11"/>
      <c r="Q328" s="52"/>
      <c r="R328" s="11"/>
      <c r="S328" s="11"/>
      <c r="T328" s="48"/>
    </row>
    <row r="329" spans="1:20">
      <c r="B329" s="22"/>
      <c r="C329" s="11"/>
      <c r="D329" s="11"/>
      <c r="E329" s="11"/>
      <c r="F329" s="11"/>
      <c r="G329" s="52"/>
      <c r="H329" s="11"/>
      <c r="I329" s="11"/>
      <c r="J329" s="48"/>
      <c r="L329" s="22"/>
      <c r="M329" s="11"/>
      <c r="N329" s="11"/>
      <c r="O329" s="11"/>
      <c r="P329" s="11"/>
      <c r="Q329" s="52"/>
      <c r="R329" s="11"/>
      <c r="S329" s="11"/>
      <c r="T329" s="48"/>
    </row>
    <row r="330" spans="1:20">
      <c r="B330" s="22"/>
      <c r="C330" s="11"/>
      <c r="D330" s="11"/>
      <c r="E330" s="11"/>
      <c r="F330" s="11"/>
      <c r="G330" s="52"/>
      <c r="H330" s="11"/>
      <c r="I330" s="11"/>
      <c r="J330" s="48"/>
      <c r="L330" s="22"/>
      <c r="M330" s="11"/>
      <c r="N330" s="11"/>
      <c r="O330" s="11"/>
      <c r="P330" s="11"/>
      <c r="Q330" s="52"/>
      <c r="R330" s="11"/>
      <c r="S330" s="11"/>
      <c r="T330" s="48"/>
    </row>
    <row r="331" spans="1:20">
      <c r="B331" s="22"/>
      <c r="C331" s="11"/>
      <c r="D331" s="11"/>
      <c r="E331" s="11"/>
      <c r="F331" s="11"/>
      <c r="G331" s="52"/>
      <c r="H331" s="11"/>
      <c r="I331" s="11"/>
      <c r="J331" s="48"/>
      <c r="L331" s="22"/>
      <c r="M331" s="11"/>
      <c r="N331" s="11"/>
      <c r="O331" s="11"/>
      <c r="P331" s="11"/>
      <c r="Q331" s="52"/>
      <c r="R331" s="11"/>
      <c r="S331" s="11"/>
      <c r="T331" s="48"/>
    </row>
    <row r="332" spans="1:20">
      <c r="B332" s="22"/>
      <c r="C332" s="11"/>
      <c r="D332" s="11"/>
      <c r="E332" s="11"/>
      <c r="F332" s="11"/>
      <c r="G332" s="52"/>
      <c r="H332" s="52"/>
      <c r="I332" s="11"/>
      <c r="J332" s="48"/>
      <c r="L332" s="22"/>
      <c r="M332" s="11"/>
      <c r="N332" s="11"/>
      <c r="O332" s="11"/>
      <c r="P332" s="11"/>
      <c r="Q332" s="52"/>
      <c r="R332" s="52"/>
      <c r="S332" s="11"/>
      <c r="T332" s="48"/>
    </row>
    <row r="333" spans="1:20">
      <c r="B333" s="22"/>
      <c r="C333" s="11"/>
      <c r="D333" s="11"/>
      <c r="E333" s="11"/>
      <c r="F333" s="11"/>
      <c r="G333" s="52"/>
      <c r="H333" s="52"/>
      <c r="I333" s="11"/>
      <c r="J333" s="48"/>
      <c r="L333" s="22"/>
      <c r="M333" s="11"/>
      <c r="N333" s="11"/>
      <c r="O333" s="11"/>
      <c r="P333" s="11"/>
      <c r="Q333" s="52"/>
      <c r="R333" s="52"/>
      <c r="S333" s="11"/>
      <c r="T333" s="48"/>
    </row>
    <row r="334" spans="1:20" ht="15.75" thickBot="1">
      <c r="B334" s="49"/>
      <c r="C334" s="50"/>
      <c r="D334" s="50"/>
      <c r="E334" s="50"/>
      <c r="F334" s="50"/>
      <c r="G334" s="50"/>
      <c r="H334" s="50"/>
      <c r="I334" s="50"/>
      <c r="J334" s="51"/>
      <c r="L334" s="49"/>
      <c r="M334" s="50"/>
      <c r="N334" s="50"/>
      <c r="O334" s="50"/>
      <c r="P334" s="50"/>
      <c r="Q334" s="50"/>
      <c r="R334" s="50"/>
      <c r="S334" s="50"/>
      <c r="T334" s="51"/>
    </row>
    <row r="335" spans="1:20" ht="15.75" thickBot="1"/>
    <row r="336" spans="1:20">
      <c r="A336" s="169">
        <v>45</v>
      </c>
      <c r="B336" s="44"/>
      <c r="C336" s="45"/>
      <c r="D336" s="45"/>
      <c r="E336" s="45"/>
      <c r="F336" s="45"/>
      <c r="G336" s="45"/>
      <c r="H336" s="45"/>
      <c r="I336" s="45"/>
      <c r="J336" s="46"/>
      <c r="K336" s="219">
        <v>46</v>
      </c>
      <c r="L336" s="44"/>
      <c r="M336" s="45"/>
      <c r="N336" s="45"/>
      <c r="O336" s="45"/>
      <c r="P336" s="45"/>
      <c r="Q336" s="45"/>
      <c r="R336" s="45"/>
      <c r="S336" s="45"/>
      <c r="T336" s="46"/>
    </row>
    <row r="337" spans="1:20">
      <c r="B337" s="22"/>
      <c r="C337" s="47" t="str">
        <f t="shared" ref="C337" si="42">IF(C336="","",(SUM(G336:G349)+SUM(I336:I349))/C336)</f>
        <v/>
      </c>
      <c r="D337" s="11"/>
      <c r="E337" s="11"/>
      <c r="F337" s="11"/>
      <c r="G337" s="11"/>
      <c r="H337" s="52"/>
      <c r="I337" s="11"/>
      <c r="J337" s="48"/>
      <c r="L337" s="22"/>
      <c r="M337" s="47" t="str">
        <f t="shared" ref="M337" si="43">IF(M336="","",(SUM(Q336:Q349)+SUM(S336:S349))/M336)</f>
        <v/>
      </c>
      <c r="N337" s="11"/>
      <c r="O337" s="11"/>
      <c r="P337" s="11"/>
      <c r="Q337" s="11"/>
      <c r="R337" s="52"/>
      <c r="S337" s="11"/>
      <c r="T337" s="48"/>
    </row>
    <row r="338" spans="1:20">
      <c r="B338" s="22"/>
      <c r="C338" s="11"/>
      <c r="D338" s="11"/>
      <c r="E338" s="11"/>
      <c r="F338" s="11"/>
      <c r="G338" s="52"/>
      <c r="H338" s="11"/>
      <c r="I338" s="11"/>
      <c r="J338" s="48"/>
      <c r="L338" s="22"/>
      <c r="M338" s="11"/>
      <c r="N338" s="11"/>
      <c r="O338" s="11"/>
      <c r="P338" s="11"/>
      <c r="Q338" s="52"/>
      <c r="R338" s="11"/>
      <c r="S338" s="11"/>
      <c r="T338" s="48"/>
    </row>
    <row r="339" spans="1:20">
      <c r="B339" s="22"/>
      <c r="C339" s="11"/>
      <c r="D339" s="11"/>
      <c r="E339" s="11"/>
      <c r="F339" s="11"/>
      <c r="G339" s="52"/>
      <c r="H339" s="11"/>
      <c r="I339" s="11"/>
      <c r="J339" s="48"/>
      <c r="L339" s="22"/>
      <c r="M339" s="11"/>
      <c r="N339" s="11"/>
      <c r="O339" s="11"/>
      <c r="P339" s="11"/>
      <c r="Q339" s="52"/>
      <c r="R339" s="11"/>
      <c r="S339" s="11"/>
      <c r="T339" s="48"/>
    </row>
    <row r="340" spans="1:20" ht="15.75" thickBot="1">
      <c r="B340" s="22"/>
      <c r="C340" s="11"/>
      <c r="D340" s="11"/>
      <c r="E340" s="11"/>
      <c r="F340" s="11"/>
      <c r="G340" s="52"/>
      <c r="H340" s="11"/>
      <c r="I340" s="11"/>
      <c r="J340" s="48"/>
      <c r="L340" s="22"/>
      <c r="M340" s="11"/>
      <c r="N340" s="11"/>
      <c r="O340" s="11"/>
      <c r="P340" s="11"/>
      <c r="Q340" s="52"/>
      <c r="R340" s="11"/>
      <c r="S340" s="11"/>
      <c r="T340" s="48"/>
    </row>
    <row r="341" spans="1:20">
      <c r="B341" s="22"/>
      <c r="C341" s="184"/>
      <c r="D341" s="185"/>
      <c r="E341" s="186"/>
      <c r="F341" s="11"/>
      <c r="G341" s="52"/>
      <c r="H341" s="11"/>
      <c r="I341" s="11"/>
      <c r="J341" s="48"/>
      <c r="L341" s="22"/>
      <c r="M341" s="184"/>
      <c r="N341" s="185"/>
      <c r="O341" s="186"/>
      <c r="P341" s="11"/>
      <c r="Q341" s="52"/>
      <c r="R341" s="11"/>
      <c r="S341" s="11"/>
      <c r="T341" s="48"/>
    </row>
    <row r="342" spans="1:20" ht="15.75" thickBot="1">
      <c r="B342" s="22"/>
      <c r="C342" s="187"/>
      <c r="D342" s="188"/>
      <c r="E342" s="189"/>
      <c r="F342" s="11"/>
      <c r="G342" s="52"/>
      <c r="H342" s="11"/>
      <c r="I342" s="11"/>
      <c r="J342" s="48"/>
      <c r="L342" s="22"/>
      <c r="M342" s="187"/>
      <c r="N342" s="188"/>
      <c r="O342" s="189"/>
      <c r="P342" s="11"/>
      <c r="Q342" s="52"/>
      <c r="R342" s="11"/>
      <c r="S342" s="11"/>
      <c r="T342" s="48"/>
    </row>
    <row r="343" spans="1:20">
      <c r="B343" s="22"/>
      <c r="C343" s="11"/>
      <c r="D343" s="11"/>
      <c r="E343" s="11"/>
      <c r="F343" s="11"/>
      <c r="G343" s="52"/>
      <c r="H343" s="11"/>
      <c r="I343" s="11"/>
      <c r="J343" s="48"/>
      <c r="L343" s="22"/>
      <c r="M343" s="11"/>
      <c r="N343" s="11"/>
      <c r="O343" s="11"/>
      <c r="P343" s="11"/>
      <c r="Q343" s="52"/>
      <c r="R343" s="11"/>
      <c r="S343" s="11"/>
      <c r="T343" s="48"/>
    </row>
    <row r="344" spans="1:20">
      <c r="B344" s="22"/>
      <c r="C344" s="11"/>
      <c r="D344" s="11"/>
      <c r="E344" s="11"/>
      <c r="F344" s="11"/>
      <c r="G344" s="52"/>
      <c r="H344" s="11"/>
      <c r="I344" s="11"/>
      <c r="J344" s="48"/>
      <c r="L344" s="22"/>
      <c r="M344" s="11"/>
      <c r="N344" s="11"/>
      <c r="O344" s="11"/>
      <c r="P344" s="11"/>
      <c r="Q344" s="52"/>
      <c r="R344" s="11"/>
      <c r="S344" s="11"/>
      <c r="T344" s="48"/>
    </row>
    <row r="345" spans="1:20">
      <c r="B345" s="22"/>
      <c r="C345" s="11"/>
      <c r="D345" s="11"/>
      <c r="E345" s="11"/>
      <c r="F345" s="11"/>
      <c r="G345" s="52"/>
      <c r="H345" s="11"/>
      <c r="I345" s="11"/>
      <c r="J345" s="48"/>
      <c r="L345" s="22"/>
      <c r="M345" s="11"/>
      <c r="N345" s="11"/>
      <c r="O345" s="11"/>
      <c r="P345" s="11"/>
      <c r="Q345" s="52"/>
      <c r="R345" s="11"/>
      <c r="S345" s="11"/>
      <c r="T345" s="48"/>
    </row>
    <row r="346" spans="1:20">
      <c r="B346" s="22"/>
      <c r="C346" s="11"/>
      <c r="D346" s="11"/>
      <c r="E346" s="11"/>
      <c r="F346" s="11"/>
      <c r="G346" s="52"/>
      <c r="H346" s="11"/>
      <c r="I346" s="11"/>
      <c r="J346" s="48"/>
      <c r="L346" s="22"/>
      <c r="M346" s="11"/>
      <c r="N346" s="11"/>
      <c r="O346" s="11"/>
      <c r="P346" s="11"/>
      <c r="Q346" s="52"/>
      <c r="R346" s="11"/>
      <c r="S346" s="11"/>
      <c r="T346" s="48"/>
    </row>
    <row r="347" spans="1:20">
      <c r="B347" s="22"/>
      <c r="C347" s="11"/>
      <c r="D347" s="11"/>
      <c r="E347" s="11"/>
      <c r="F347" s="11"/>
      <c r="G347" s="52"/>
      <c r="H347" s="52"/>
      <c r="I347" s="11"/>
      <c r="J347" s="48"/>
      <c r="L347" s="22"/>
      <c r="M347" s="11"/>
      <c r="N347" s="11"/>
      <c r="O347" s="11"/>
      <c r="P347" s="11"/>
      <c r="Q347" s="52"/>
      <c r="R347" s="52"/>
      <c r="S347" s="11"/>
      <c r="T347" s="48"/>
    </row>
    <row r="348" spans="1:20">
      <c r="B348" s="22"/>
      <c r="C348" s="11"/>
      <c r="D348" s="11"/>
      <c r="E348" s="11"/>
      <c r="F348" s="11"/>
      <c r="G348" s="52"/>
      <c r="H348" s="52"/>
      <c r="I348" s="11"/>
      <c r="J348" s="48"/>
      <c r="L348" s="22"/>
      <c r="M348" s="11"/>
      <c r="N348" s="11"/>
      <c r="O348" s="11"/>
      <c r="P348" s="11"/>
      <c r="Q348" s="52"/>
      <c r="R348" s="52"/>
      <c r="S348" s="11"/>
      <c r="T348" s="48"/>
    </row>
    <row r="349" spans="1:20" ht="15.75" thickBot="1">
      <c r="B349" s="49"/>
      <c r="C349" s="50"/>
      <c r="D349" s="50"/>
      <c r="E349" s="50"/>
      <c r="F349" s="50"/>
      <c r="G349" s="50"/>
      <c r="H349" s="50"/>
      <c r="I349" s="50"/>
      <c r="J349" s="51"/>
      <c r="L349" s="49"/>
      <c r="M349" s="50"/>
      <c r="N349" s="50"/>
      <c r="O349" s="50"/>
      <c r="P349" s="50"/>
      <c r="Q349" s="50"/>
      <c r="R349" s="50"/>
      <c r="S349" s="50"/>
      <c r="T349" s="51"/>
    </row>
    <row r="350" spans="1:20" ht="15.75" thickBot="1"/>
    <row r="351" spans="1:20">
      <c r="A351" s="169">
        <v>47</v>
      </c>
      <c r="B351" s="44"/>
      <c r="C351" s="45"/>
      <c r="D351" s="45"/>
      <c r="E351" s="45"/>
      <c r="F351" s="45"/>
      <c r="G351" s="45"/>
      <c r="H351" s="45"/>
      <c r="I351" s="45"/>
      <c r="J351" s="46"/>
      <c r="K351" s="219">
        <v>48</v>
      </c>
      <c r="L351" s="44"/>
      <c r="M351" s="45"/>
      <c r="N351" s="45"/>
      <c r="O351" s="45"/>
      <c r="P351" s="45"/>
      <c r="Q351" s="45"/>
      <c r="R351" s="45"/>
      <c r="S351" s="45"/>
      <c r="T351" s="46"/>
    </row>
    <row r="352" spans="1:20">
      <c r="B352" s="22"/>
      <c r="C352" s="47" t="str">
        <f t="shared" ref="C352" si="44">IF(C351="","",(SUM(G351:G364)+SUM(I351:I364))/C351)</f>
        <v/>
      </c>
      <c r="D352" s="11"/>
      <c r="E352" s="11"/>
      <c r="F352" s="11"/>
      <c r="G352" s="11"/>
      <c r="H352" s="52"/>
      <c r="I352" s="11"/>
      <c r="J352" s="48"/>
      <c r="L352" s="22"/>
      <c r="M352" s="47" t="str">
        <f t="shared" ref="M352" si="45">IF(M351="","",(SUM(Q351:Q364)+SUM(S351:S364))/M351)</f>
        <v/>
      </c>
      <c r="N352" s="11"/>
      <c r="O352" s="11"/>
      <c r="P352" s="11"/>
      <c r="Q352" s="11"/>
      <c r="R352" s="52"/>
      <c r="S352" s="11"/>
      <c r="T352" s="48"/>
    </row>
    <row r="353" spans="1:20">
      <c r="B353" s="22"/>
      <c r="C353" s="11"/>
      <c r="D353" s="11"/>
      <c r="E353" s="11"/>
      <c r="F353" s="11"/>
      <c r="G353" s="52"/>
      <c r="H353" s="11"/>
      <c r="I353" s="11"/>
      <c r="J353" s="48"/>
      <c r="L353" s="22"/>
      <c r="M353" s="11"/>
      <c r="N353" s="11"/>
      <c r="O353" s="11"/>
      <c r="P353" s="11"/>
      <c r="Q353" s="52"/>
      <c r="R353" s="11"/>
      <c r="S353" s="11"/>
      <c r="T353" s="48"/>
    </row>
    <row r="354" spans="1:20">
      <c r="B354" s="22"/>
      <c r="C354" s="11"/>
      <c r="D354" s="11"/>
      <c r="E354" s="11"/>
      <c r="F354" s="11"/>
      <c r="G354" s="52"/>
      <c r="H354" s="11"/>
      <c r="I354" s="11"/>
      <c r="J354" s="48"/>
      <c r="L354" s="22"/>
      <c r="M354" s="11"/>
      <c r="N354" s="11"/>
      <c r="O354" s="11"/>
      <c r="P354" s="11"/>
      <c r="Q354" s="52"/>
      <c r="R354" s="11"/>
      <c r="S354" s="11"/>
      <c r="T354" s="48"/>
    </row>
    <row r="355" spans="1:20" ht="15.75" thickBot="1">
      <c r="B355" s="22"/>
      <c r="C355" s="11"/>
      <c r="D355" s="11"/>
      <c r="E355" s="11"/>
      <c r="F355" s="11"/>
      <c r="G355" s="52"/>
      <c r="H355" s="11"/>
      <c r="I355" s="11"/>
      <c r="J355" s="48"/>
      <c r="L355" s="22"/>
      <c r="M355" s="11"/>
      <c r="N355" s="11"/>
      <c r="O355" s="11"/>
      <c r="P355" s="11"/>
      <c r="Q355" s="52"/>
      <c r="R355" s="11"/>
      <c r="S355" s="11"/>
      <c r="T355" s="48"/>
    </row>
    <row r="356" spans="1:20">
      <c r="B356" s="22"/>
      <c r="C356" s="184"/>
      <c r="D356" s="185"/>
      <c r="E356" s="186"/>
      <c r="F356" s="11"/>
      <c r="G356" s="52"/>
      <c r="H356" s="11"/>
      <c r="I356" s="11"/>
      <c r="J356" s="48"/>
      <c r="L356" s="22"/>
      <c r="M356" s="184"/>
      <c r="N356" s="185"/>
      <c r="O356" s="186"/>
      <c r="P356" s="11"/>
      <c r="Q356" s="52"/>
      <c r="R356" s="11"/>
      <c r="S356" s="11"/>
      <c r="T356" s="48"/>
    </row>
    <row r="357" spans="1:20" ht="15.75" thickBot="1">
      <c r="B357" s="22"/>
      <c r="C357" s="187"/>
      <c r="D357" s="188"/>
      <c r="E357" s="189"/>
      <c r="F357" s="11"/>
      <c r="G357" s="52"/>
      <c r="H357" s="11"/>
      <c r="I357" s="11"/>
      <c r="J357" s="48"/>
      <c r="L357" s="22"/>
      <c r="M357" s="187"/>
      <c r="N357" s="188"/>
      <c r="O357" s="189"/>
      <c r="P357" s="11"/>
      <c r="Q357" s="52"/>
      <c r="R357" s="11"/>
      <c r="S357" s="11"/>
      <c r="T357" s="48"/>
    </row>
    <row r="358" spans="1:20">
      <c r="B358" s="22"/>
      <c r="C358" s="11"/>
      <c r="D358" s="11"/>
      <c r="E358" s="11"/>
      <c r="F358" s="11"/>
      <c r="G358" s="52"/>
      <c r="H358" s="11"/>
      <c r="I358" s="11"/>
      <c r="J358" s="48"/>
      <c r="L358" s="22"/>
      <c r="M358" s="11"/>
      <c r="N358" s="11"/>
      <c r="O358" s="11"/>
      <c r="P358" s="11"/>
      <c r="Q358" s="52"/>
      <c r="R358" s="11"/>
      <c r="S358" s="11"/>
      <c r="T358" s="48"/>
    </row>
    <row r="359" spans="1:20">
      <c r="B359" s="22"/>
      <c r="C359" s="11"/>
      <c r="D359" s="11"/>
      <c r="E359" s="11"/>
      <c r="F359" s="11"/>
      <c r="G359" s="52"/>
      <c r="H359" s="11"/>
      <c r="I359" s="11"/>
      <c r="J359" s="48"/>
      <c r="L359" s="22"/>
      <c r="M359" s="11"/>
      <c r="N359" s="11"/>
      <c r="O359" s="11"/>
      <c r="P359" s="11"/>
      <c r="Q359" s="52"/>
      <c r="R359" s="11"/>
      <c r="S359" s="11"/>
      <c r="T359" s="48"/>
    </row>
    <row r="360" spans="1:20">
      <c r="B360" s="22"/>
      <c r="C360" s="11"/>
      <c r="D360" s="11"/>
      <c r="E360" s="11"/>
      <c r="F360" s="11"/>
      <c r="G360" s="52"/>
      <c r="H360" s="11"/>
      <c r="I360" s="11"/>
      <c r="J360" s="48"/>
      <c r="L360" s="22"/>
      <c r="M360" s="11"/>
      <c r="N360" s="11"/>
      <c r="O360" s="11"/>
      <c r="P360" s="11"/>
      <c r="Q360" s="52"/>
      <c r="R360" s="11"/>
      <c r="S360" s="11"/>
      <c r="T360" s="48"/>
    </row>
    <row r="361" spans="1:20">
      <c r="B361" s="22"/>
      <c r="C361" s="11"/>
      <c r="D361" s="11"/>
      <c r="E361" s="11"/>
      <c r="F361" s="11"/>
      <c r="G361" s="52"/>
      <c r="H361" s="11"/>
      <c r="I361" s="11"/>
      <c r="J361" s="48"/>
      <c r="L361" s="22"/>
      <c r="M361" s="11"/>
      <c r="N361" s="11"/>
      <c r="O361" s="11"/>
      <c r="P361" s="11"/>
      <c r="Q361" s="52"/>
      <c r="R361" s="11"/>
      <c r="S361" s="11"/>
      <c r="T361" s="48"/>
    </row>
    <row r="362" spans="1:20">
      <c r="B362" s="22"/>
      <c r="C362" s="11"/>
      <c r="D362" s="11"/>
      <c r="E362" s="11"/>
      <c r="F362" s="11"/>
      <c r="G362" s="52"/>
      <c r="H362" s="52"/>
      <c r="I362" s="11"/>
      <c r="J362" s="48"/>
      <c r="L362" s="22"/>
      <c r="M362" s="11"/>
      <c r="N362" s="11"/>
      <c r="O362" s="11"/>
      <c r="P362" s="11"/>
      <c r="Q362" s="52"/>
      <c r="R362" s="52"/>
      <c r="S362" s="11"/>
      <c r="T362" s="48"/>
    </row>
    <row r="363" spans="1:20">
      <c r="B363" s="22"/>
      <c r="C363" s="11"/>
      <c r="D363" s="11"/>
      <c r="E363" s="11"/>
      <c r="F363" s="11"/>
      <c r="G363" s="52"/>
      <c r="H363" s="52"/>
      <c r="I363" s="11"/>
      <c r="J363" s="48"/>
      <c r="L363" s="22"/>
      <c r="M363" s="11"/>
      <c r="N363" s="11"/>
      <c r="O363" s="11"/>
      <c r="P363" s="11"/>
      <c r="Q363" s="52"/>
      <c r="R363" s="52"/>
      <c r="S363" s="11"/>
      <c r="T363" s="48"/>
    </row>
    <row r="364" spans="1:20" ht="15.75" thickBot="1">
      <c r="B364" s="49"/>
      <c r="C364" s="50"/>
      <c r="D364" s="50"/>
      <c r="E364" s="50"/>
      <c r="F364" s="50"/>
      <c r="G364" s="50"/>
      <c r="H364" s="50"/>
      <c r="I364" s="50"/>
      <c r="J364" s="51"/>
      <c r="L364" s="49"/>
      <c r="M364" s="50"/>
      <c r="N364" s="50"/>
      <c r="O364" s="50"/>
      <c r="P364" s="50"/>
      <c r="Q364" s="50"/>
      <c r="R364" s="50"/>
      <c r="S364" s="50"/>
      <c r="T364" s="51"/>
    </row>
    <row r="365" spans="1:20" ht="15.75" thickBot="1"/>
    <row r="366" spans="1:20">
      <c r="A366" s="169">
        <v>49</v>
      </c>
      <c r="B366" s="44"/>
      <c r="C366" s="45"/>
      <c r="D366" s="45"/>
      <c r="E366" s="45"/>
      <c r="F366" s="45"/>
      <c r="G366" s="45"/>
      <c r="H366" s="45"/>
      <c r="I366" s="45"/>
      <c r="J366" s="46"/>
      <c r="K366" s="219">
        <v>50</v>
      </c>
      <c r="L366" s="44"/>
      <c r="M366" s="45"/>
      <c r="N366" s="45"/>
      <c r="O366" s="45"/>
      <c r="P366" s="45"/>
      <c r="Q366" s="45"/>
      <c r="R366" s="45"/>
      <c r="S366" s="45"/>
      <c r="T366" s="46"/>
    </row>
    <row r="367" spans="1:20">
      <c r="B367" s="22"/>
      <c r="C367" s="47" t="str">
        <f t="shared" ref="C367" si="46">IF(C366="","",(SUM(G366:G379)+SUM(I366:I379))/C366)</f>
        <v/>
      </c>
      <c r="D367" s="11"/>
      <c r="E367" s="11"/>
      <c r="F367" s="11"/>
      <c r="G367" s="11"/>
      <c r="H367" s="52"/>
      <c r="I367" s="11"/>
      <c r="J367" s="48"/>
      <c r="L367" s="22"/>
      <c r="M367" s="47" t="str">
        <f t="shared" ref="M367" si="47">IF(M366="","",(SUM(Q366:Q379)+SUM(S366:S379))/M366)</f>
        <v/>
      </c>
      <c r="N367" s="11"/>
      <c r="O367" s="11"/>
      <c r="P367" s="11"/>
      <c r="Q367" s="11"/>
      <c r="R367" s="52"/>
      <c r="S367" s="11"/>
      <c r="T367" s="48"/>
    </row>
    <row r="368" spans="1:20">
      <c r="B368" s="22"/>
      <c r="C368" s="11"/>
      <c r="D368" s="11"/>
      <c r="E368" s="11"/>
      <c r="F368" s="11"/>
      <c r="G368" s="52"/>
      <c r="H368" s="11"/>
      <c r="I368" s="11"/>
      <c r="J368" s="48"/>
      <c r="L368" s="22"/>
      <c r="M368" s="11"/>
      <c r="N368" s="11"/>
      <c r="O368" s="11"/>
      <c r="P368" s="11"/>
      <c r="Q368" s="52"/>
      <c r="R368" s="11"/>
      <c r="S368" s="11"/>
      <c r="T368" s="48"/>
    </row>
    <row r="369" spans="1:20">
      <c r="B369" s="22"/>
      <c r="C369" s="11"/>
      <c r="D369" s="11"/>
      <c r="E369" s="11"/>
      <c r="F369" s="11"/>
      <c r="G369" s="52"/>
      <c r="H369" s="11"/>
      <c r="I369" s="11"/>
      <c r="J369" s="48"/>
      <c r="L369" s="22"/>
      <c r="M369" s="11"/>
      <c r="N369" s="11"/>
      <c r="O369" s="11"/>
      <c r="P369" s="11"/>
      <c r="Q369" s="52"/>
      <c r="R369" s="11"/>
      <c r="S369" s="11"/>
      <c r="T369" s="48"/>
    </row>
    <row r="370" spans="1:20" ht="15.75" thickBot="1">
      <c r="B370" s="22"/>
      <c r="C370" s="11"/>
      <c r="D370" s="11"/>
      <c r="E370" s="11"/>
      <c r="F370" s="11"/>
      <c r="G370" s="52"/>
      <c r="H370" s="11"/>
      <c r="I370" s="11"/>
      <c r="J370" s="48"/>
      <c r="L370" s="22"/>
      <c r="M370" s="11"/>
      <c r="N370" s="11"/>
      <c r="O370" s="11"/>
      <c r="P370" s="11"/>
      <c r="Q370" s="52"/>
      <c r="R370" s="11"/>
      <c r="S370" s="11"/>
      <c r="T370" s="48"/>
    </row>
    <row r="371" spans="1:20">
      <c r="B371" s="22"/>
      <c r="C371" s="184"/>
      <c r="D371" s="185"/>
      <c r="E371" s="186"/>
      <c r="F371" s="11"/>
      <c r="G371" s="52"/>
      <c r="H371" s="11"/>
      <c r="I371" s="11"/>
      <c r="J371" s="48"/>
      <c r="L371" s="22"/>
      <c r="M371" s="184"/>
      <c r="N371" s="185"/>
      <c r="O371" s="186"/>
      <c r="P371" s="11"/>
      <c r="Q371" s="52"/>
      <c r="R371" s="11"/>
      <c r="S371" s="11"/>
      <c r="T371" s="48"/>
    </row>
    <row r="372" spans="1:20" ht="15.75" thickBot="1">
      <c r="B372" s="22"/>
      <c r="C372" s="187"/>
      <c r="D372" s="188"/>
      <c r="E372" s="189"/>
      <c r="F372" s="11"/>
      <c r="G372" s="52"/>
      <c r="H372" s="11"/>
      <c r="I372" s="11"/>
      <c r="J372" s="48"/>
      <c r="L372" s="22"/>
      <c r="M372" s="187"/>
      <c r="N372" s="188"/>
      <c r="O372" s="189"/>
      <c r="P372" s="11"/>
      <c r="Q372" s="52"/>
      <c r="R372" s="11"/>
      <c r="S372" s="11"/>
      <c r="T372" s="48"/>
    </row>
    <row r="373" spans="1:20">
      <c r="B373" s="22"/>
      <c r="C373" s="11"/>
      <c r="D373" s="11"/>
      <c r="E373" s="11"/>
      <c r="F373" s="11"/>
      <c r="G373" s="52"/>
      <c r="H373" s="11"/>
      <c r="I373" s="11"/>
      <c r="J373" s="48"/>
      <c r="L373" s="22"/>
      <c r="M373" s="11"/>
      <c r="N373" s="11"/>
      <c r="O373" s="11"/>
      <c r="P373" s="11"/>
      <c r="Q373" s="52"/>
      <c r="R373" s="11"/>
      <c r="S373" s="11"/>
      <c r="T373" s="48"/>
    </row>
    <row r="374" spans="1:20">
      <c r="B374" s="22"/>
      <c r="C374" s="11"/>
      <c r="D374" s="11"/>
      <c r="E374" s="11"/>
      <c r="F374" s="11"/>
      <c r="G374" s="52"/>
      <c r="H374" s="11"/>
      <c r="I374" s="11"/>
      <c r="J374" s="48"/>
      <c r="L374" s="22"/>
      <c r="M374" s="11"/>
      <c r="N374" s="11"/>
      <c r="O374" s="11"/>
      <c r="P374" s="11"/>
      <c r="Q374" s="52"/>
      <c r="R374" s="11"/>
      <c r="S374" s="11"/>
      <c r="T374" s="48"/>
    </row>
    <row r="375" spans="1:20">
      <c r="B375" s="22"/>
      <c r="C375" s="11"/>
      <c r="D375" s="11"/>
      <c r="E375" s="11"/>
      <c r="F375" s="11"/>
      <c r="G375" s="52"/>
      <c r="H375" s="11"/>
      <c r="I375" s="11"/>
      <c r="J375" s="48"/>
      <c r="L375" s="22"/>
      <c r="M375" s="11"/>
      <c r="N375" s="11"/>
      <c r="O375" s="11"/>
      <c r="P375" s="11"/>
      <c r="Q375" s="52"/>
      <c r="R375" s="11"/>
      <c r="S375" s="11"/>
      <c r="T375" s="48"/>
    </row>
    <row r="376" spans="1:20">
      <c r="B376" s="22"/>
      <c r="C376" s="11"/>
      <c r="D376" s="11"/>
      <c r="E376" s="11"/>
      <c r="F376" s="11"/>
      <c r="G376" s="52"/>
      <c r="H376" s="11"/>
      <c r="I376" s="11"/>
      <c r="J376" s="48"/>
      <c r="L376" s="22"/>
      <c r="M376" s="11"/>
      <c r="N376" s="11"/>
      <c r="O376" s="11"/>
      <c r="P376" s="11"/>
      <c r="Q376" s="52"/>
      <c r="R376" s="11"/>
      <c r="S376" s="11"/>
      <c r="T376" s="48"/>
    </row>
    <row r="377" spans="1:20">
      <c r="B377" s="22"/>
      <c r="C377" s="11"/>
      <c r="D377" s="11"/>
      <c r="E377" s="11"/>
      <c r="F377" s="11"/>
      <c r="G377" s="52"/>
      <c r="H377" s="52"/>
      <c r="I377" s="11"/>
      <c r="J377" s="48"/>
      <c r="L377" s="22"/>
      <c r="M377" s="11"/>
      <c r="N377" s="11"/>
      <c r="O377" s="11"/>
      <c r="P377" s="11"/>
      <c r="Q377" s="52"/>
      <c r="R377" s="52"/>
      <c r="S377" s="11"/>
      <c r="T377" s="48"/>
    </row>
    <row r="378" spans="1:20">
      <c r="B378" s="22"/>
      <c r="C378" s="11"/>
      <c r="D378" s="11"/>
      <c r="E378" s="11"/>
      <c r="F378" s="11"/>
      <c r="G378" s="52"/>
      <c r="H378" s="52"/>
      <c r="I378" s="11"/>
      <c r="J378" s="48"/>
      <c r="L378" s="22"/>
      <c r="M378" s="11"/>
      <c r="N378" s="11"/>
      <c r="O378" s="11"/>
      <c r="P378" s="11"/>
      <c r="Q378" s="52"/>
      <c r="R378" s="52"/>
      <c r="S378" s="11"/>
      <c r="T378" s="48"/>
    </row>
    <row r="379" spans="1:20" ht="15.75" thickBot="1">
      <c r="B379" s="49"/>
      <c r="C379" s="50"/>
      <c r="D379" s="50"/>
      <c r="E379" s="50"/>
      <c r="F379" s="50"/>
      <c r="G379" s="50"/>
      <c r="H379" s="50"/>
      <c r="I379" s="50"/>
      <c r="J379" s="51"/>
      <c r="L379" s="49"/>
      <c r="M379" s="50"/>
      <c r="N379" s="50"/>
      <c r="O379" s="50"/>
      <c r="P379" s="50"/>
      <c r="Q379" s="50"/>
      <c r="R379" s="50"/>
      <c r="S379" s="50"/>
      <c r="T379" s="51"/>
    </row>
    <row r="380" spans="1:20" ht="15.75" thickBot="1"/>
    <row r="381" spans="1:20">
      <c r="A381" s="169">
        <v>51</v>
      </c>
      <c r="B381" s="44"/>
      <c r="C381" s="45"/>
      <c r="D381" s="45"/>
      <c r="E381" s="45"/>
      <c r="F381" s="45"/>
      <c r="G381" s="45"/>
      <c r="H381" s="45"/>
      <c r="I381" s="45"/>
      <c r="J381" s="46"/>
      <c r="K381" s="219">
        <v>52</v>
      </c>
      <c r="L381" s="44"/>
      <c r="M381" s="45"/>
      <c r="N381" s="45"/>
      <c r="O381" s="45"/>
      <c r="P381" s="45"/>
      <c r="Q381" s="45"/>
      <c r="R381" s="45"/>
      <c r="S381" s="45"/>
      <c r="T381" s="46"/>
    </row>
    <row r="382" spans="1:20">
      <c r="B382" s="22"/>
      <c r="C382" s="47" t="str">
        <f t="shared" ref="C382" si="48">IF(C381="","",(SUM(G381:G394)+SUM(I381:I394))/C381)</f>
        <v/>
      </c>
      <c r="D382" s="11"/>
      <c r="E382" s="11"/>
      <c r="F382" s="11"/>
      <c r="G382" s="11"/>
      <c r="H382" s="52"/>
      <c r="I382" s="11"/>
      <c r="J382" s="48"/>
      <c r="L382" s="22"/>
      <c r="M382" s="47" t="str">
        <f t="shared" ref="M382" si="49">IF(M381="","",(SUM(Q381:Q394)+SUM(S381:S394))/M381)</f>
        <v/>
      </c>
      <c r="N382" s="11"/>
      <c r="O382" s="11"/>
      <c r="P382" s="11"/>
      <c r="Q382" s="11"/>
      <c r="R382" s="52"/>
      <c r="S382" s="11"/>
      <c r="T382" s="48"/>
    </row>
    <row r="383" spans="1:20">
      <c r="B383" s="22"/>
      <c r="C383" s="11"/>
      <c r="D383" s="11"/>
      <c r="E383" s="11"/>
      <c r="F383" s="11"/>
      <c r="G383" s="52"/>
      <c r="H383" s="11"/>
      <c r="I383" s="11"/>
      <c r="J383" s="48"/>
      <c r="L383" s="22"/>
      <c r="M383" s="11"/>
      <c r="N383" s="11"/>
      <c r="O383" s="11"/>
      <c r="P383" s="11"/>
      <c r="Q383" s="52"/>
      <c r="R383" s="11"/>
      <c r="S383" s="11"/>
      <c r="T383" s="48"/>
    </row>
    <row r="384" spans="1:20">
      <c r="B384" s="22"/>
      <c r="C384" s="11"/>
      <c r="D384" s="11"/>
      <c r="E384" s="11"/>
      <c r="F384" s="11"/>
      <c r="G384" s="52"/>
      <c r="H384" s="11"/>
      <c r="I384" s="11"/>
      <c r="J384" s="48"/>
      <c r="L384" s="22"/>
      <c r="M384" s="11"/>
      <c r="N384" s="11"/>
      <c r="O384" s="11"/>
      <c r="P384" s="11"/>
      <c r="Q384" s="52"/>
      <c r="R384" s="11"/>
      <c r="S384" s="11"/>
      <c r="T384" s="48"/>
    </row>
    <row r="385" spans="1:20" ht="15.75" thickBot="1">
      <c r="B385" s="22"/>
      <c r="C385" s="11"/>
      <c r="D385" s="11"/>
      <c r="E385" s="11"/>
      <c r="F385" s="11"/>
      <c r="G385" s="52"/>
      <c r="H385" s="11"/>
      <c r="I385" s="11"/>
      <c r="J385" s="48"/>
      <c r="L385" s="22"/>
      <c r="M385" s="11"/>
      <c r="N385" s="11"/>
      <c r="O385" s="11"/>
      <c r="P385" s="11"/>
      <c r="Q385" s="52"/>
      <c r="R385" s="11"/>
      <c r="S385" s="11"/>
      <c r="T385" s="48"/>
    </row>
    <row r="386" spans="1:20">
      <c r="B386" s="22"/>
      <c r="C386" s="184"/>
      <c r="D386" s="185"/>
      <c r="E386" s="186"/>
      <c r="F386" s="11"/>
      <c r="G386" s="52"/>
      <c r="H386" s="11"/>
      <c r="I386" s="11"/>
      <c r="J386" s="48"/>
      <c r="L386" s="22"/>
      <c r="M386" s="184"/>
      <c r="N386" s="185"/>
      <c r="O386" s="186"/>
      <c r="P386" s="11"/>
      <c r="Q386" s="52"/>
      <c r="R386" s="11"/>
      <c r="S386" s="11"/>
      <c r="T386" s="48"/>
    </row>
    <row r="387" spans="1:20" ht="15.75" thickBot="1">
      <c r="B387" s="22"/>
      <c r="C387" s="187"/>
      <c r="D387" s="188"/>
      <c r="E387" s="189"/>
      <c r="F387" s="11"/>
      <c r="G387" s="52"/>
      <c r="H387" s="11"/>
      <c r="I387" s="11"/>
      <c r="J387" s="48"/>
      <c r="L387" s="22"/>
      <c r="M387" s="187"/>
      <c r="N387" s="188"/>
      <c r="O387" s="189"/>
      <c r="P387" s="11"/>
      <c r="Q387" s="52"/>
      <c r="R387" s="11"/>
      <c r="S387" s="11"/>
      <c r="T387" s="48"/>
    </row>
    <row r="388" spans="1:20">
      <c r="B388" s="22"/>
      <c r="C388" s="11"/>
      <c r="D388" s="11"/>
      <c r="E388" s="11"/>
      <c r="F388" s="11"/>
      <c r="G388" s="52"/>
      <c r="H388" s="11"/>
      <c r="I388" s="11"/>
      <c r="J388" s="48"/>
      <c r="L388" s="22"/>
      <c r="M388" s="11"/>
      <c r="N388" s="11"/>
      <c r="O388" s="11"/>
      <c r="P388" s="11"/>
      <c r="Q388" s="52"/>
      <c r="R388" s="11"/>
      <c r="S388" s="11"/>
      <c r="T388" s="48"/>
    </row>
    <row r="389" spans="1:20">
      <c r="B389" s="22"/>
      <c r="C389" s="11"/>
      <c r="D389" s="11"/>
      <c r="E389" s="11"/>
      <c r="F389" s="11"/>
      <c r="G389" s="52"/>
      <c r="H389" s="11"/>
      <c r="I389" s="11"/>
      <c r="J389" s="48"/>
      <c r="L389" s="22"/>
      <c r="M389" s="11"/>
      <c r="N389" s="11"/>
      <c r="O389" s="11"/>
      <c r="P389" s="11"/>
      <c r="Q389" s="52"/>
      <c r="R389" s="11"/>
      <c r="S389" s="11"/>
      <c r="T389" s="48"/>
    </row>
    <row r="390" spans="1:20">
      <c r="B390" s="22"/>
      <c r="C390" s="11"/>
      <c r="D390" s="11"/>
      <c r="E390" s="11"/>
      <c r="F390" s="11"/>
      <c r="G390" s="52"/>
      <c r="H390" s="11"/>
      <c r="I390" s="11"/>
      <c r="J390" s="48"/>
      <c r="L390" s="22"/>
      <c r="M390" s="11"/>
      <c r="N390" s="11"/>
      <c r="O390" s="11"/>
      <c r="P390" s="11"/>
      <c r="Q390" s="52"/>
      <c r="R390" s="11"/>
      <c r="S390" s="11"/>
      <c r="T390" s="48"/>
    </row>
    <row r="391" spans="1:20">
      <c r="B391" s="22"/>
      <c r="C391" s="11"/>
      <c r="D391" s="11"/>
      <c r="E391" s="11"/>
      <c r="F391" s="11"/>
      <c r="G391" s="52"/>
      <c r="H391" s="11"/>
      <c r="I391" s="11"/>
      <c r="J391" s="48"/>
      <c r="L391" s="22"/>
      <c r="M391" s="11"/>
      <c r="N391" s="11"/>
      <c r="O391" s="11"/>
      <c r="P391" s="11"/>
      <c r="Q391" s="52"/>
      <c r="R391" s="11"/>
      <c r="S391" s="11"/>
      <c r="T391" s="48"/>
    </row>
    <row r="392" spans="1:20">
      <c r="B392" s="22"/>
      <c r="C392" s="11"/>
      <c r="D392" s="11"/>
      <c r="E392" s="11"/>
      <c r="F392" s="11"/>
      <c r="G392" s="52"/>
      <c r="H392" s="52"/>
      <c r="I392" s="11"/>
      <c r="J392" s="48"/>
      <c r="L392" s="22"/>
      <c r="M392" s="11"/>
      <c r="N392" s="11"/>
      <c r="O392" s="11"/>
      <c r="P392" s="11"/>
      <c r="Q392" s="52"/>
      <c r="R392" s="52"/>
      <c r="S392" s="11"/>
      <c r="T392" s="48"/>
    </row>
    <row r="393" spans="1:20">
      <c r="B393" s="22"/>
      <c r="C393" s="11"/>
      <c r="D393" s="11"/>
      <c r="E393" s="11"/>
      <c r="F393" s="11"/>
      <c r="G393" s="52"/>
      <c r="H393" s="52"/>
      <c r="I393" s="11"/>
      <c r="J393" s="48"/>
      <c r="L393" s="22"/>
      <c r="M393" s="11"/>
      <c r="N393" s="11"/>
      <c r="O393" s="11"/>
      <c r="P393" s="11"/>
      <c r="Q393" s="52"/>
      <c r="R393" s="52"/>
      <c r="S393" s="11"/>
      <c r="T393" s="48"/>
    </row>
    <row r="394" spans="1:20" ht="15.75" thickBot="1">
      <c r="B394" s="49"/>
      <c r="C394" s="50"/>
      <c r="D394" s="50"/>
      <c r="E394" s="50"/>
      <c r="F394" s="50"/>
      <c r="G394" s="50"/>
      <c r="H394" s="50"/>
      <c r="I394" s="50"/>
      <c r="J394" s="51"/>
      <c r="L394" s="49"/>
      <c r="M394" s="50"/>
      <c r="N394" s="50"/>
      <c r="O394" s="50"/>
      <c r="P394" s="50"/>
      <c r="Q394" s="50"/>
      <c r="R394" s="50"/>
      <c r="S394" s="50"/>
      <c r="T394" s="51"/>
    </row>
    <row r="395" spans="1:20" ht="15.75" thickBot="1">
      <c r="K395" s="219">
        <v>54</v>
      </c>
    </row>
    <row r="396" spans="1:20">
      <c r="A396" s="169">
        <v>53</v>
      </c>
      <c r="B396" s="44"/>
      <c r="C396" s="45"/>
      <c r="D396" s="45"/>
      <c r="E396" s="45"/>
      <c r="F396" s="45"/>
      <c r="G396" s="45"/>
      <c r="H396" s="45"/>
      <c r="I396" s="45"/>
      <c r="J396" s="46"/>
      <c r="L396" s="44"/>
      <c r="M396" s="45"/>
      <c r="N396" s="45"/>
      <c r="O396" s="45"/>
      <c r="P396" s="45"/>
      <c r="Q396" s="45"/>
      <c r="R396" s="45"/>
      <c r="S396" s="45"/>
      <c r="T396" s="46"/>
    </row>
    <row r="397" spans="1:20">
      <c r="B397" s="22"/>
      <c r="C397" s="47" t="str">
        <f t="shared" ref="C397" si="50">IF(C396="","",(SUM(G396:G409)+SUM(I396:I409))/C396)</f>
        <v/>
      </c>
      <c r="D397" s="11"/>
      <c r="E397" s="11"/>
      <c r="F397" s="11"/>
      <c r="G397" s="11"/>
      <c r="H397" s="52"/>
      <c r="I397" s="11"/>
      <c r="J397" s="48"/>
      <c r="L397" s="22"/>
      <c r="M397" s="47" t="str">
        <f t="shared" ref="M397" si="51">IF(M396="","",(SUM(Q396:Q409)+SUM(S396:S409))/M396)</f>
        <v/>
      </c>
      <c r="N397" s="11"/>
      <c r="O397" s="11"/>
      <c r="P397" s="11"/>
      <c r="Q397" s="11"/>
      <c r="R397" s="52"/>
      <c r="S397" s="11"/>
      <c r="T397" s="48"/>
    </row>
    <row r="398" spans="1:20">
      <c r="B398" s="22"/>
      <c r="C398" s="11"/>
      <c r="D398" s="11"/>
      <c r="E398" s="11"/>
      <c r="F398" s="11"/>
      <c r="G398" s="52"/>
      <c r="H398" s="11"/>
      <c r="I398" s="11"/>
      <c r="J398" s="48"/>
      <c r="L398" s="22"/>
      <c r="M398" s="11"/>
      <c r="N398" s="11"/>
      <c r="O398" s="11"/>
      <c r="P398" s="11"/>
      <c r="Q398" s="52"/>
      <c r="R398" s="11"/>
      <c r="S398" s="11"/>
      <c r="T398" s="48"/>
    </row>
    <row r="399" spans="1:20">
      <c r="B399" s="22"/>
      <c r="C399" s="11"/>
      <c r="D399" s="11"/>
      <c r="E399" s="11"/>
      <c r="F399" s="11"/>
      <c r="G399" s="52"/>
      <c r="H399" s="11"/>
      <c r="I399" s="11"/>
      <c r="J399" s="48"/>
      <c r="L399" s="22"/>
      <c r="M399" s="11"/>
      <c r="N399" s="11"/>
      <c r="O399" s="11"/>
      <c r="P399" s="11"/>
      <c r="Q399" s="52"/>
      <c r="R399" s="11"/>
      <c r="S399" s="11"/>
      <c r="T399" s="48"/>
    </row>
    <row r="400" spans="1:20" ht="15.75" thickBot="1">
      <c r="B400" s="22"/>
      <c r="C400" s="11"/>
      <c r="D400" s="11"/>
      <c r="E400" s="11"/>
      <c r="F400" s="11"/>
      <c r="G400" s="52"/>
      <c r="H400" s="11"/>
      <c r="I400" s="11"/>
      <c r="J400" s="48"/>
      <c r="L400" s="22"/>
      <c r="M400" s="11"/>
      <c r="N400" s="11"/>
      <c r="O400" s="11"/>
      <c r="P400" s="11"/>
      <c r="Q400" s="52"/>
      <c r="R400" s="11"/>
      <c r="S400" s="11"/>
      <c r="T400" s="48"/>
    </row>
    <row r="401" spans="1:20">
      <c r="B401" s="22"/>
      <c r="C401" s="184"/>
      <c r="D401" s="185"/>
      <c r="E401" s="186"/>
      <c r="F401" s="11"/>
      <c r="G401" s="52"/>
      <c r="H401" s="11"/>
      <c r="I401" s="11"/>
      <c r="J401" s="48"/>
      <c r="L401" s="22"/>
      <c r="M401" s="184"/>
      <c r="N401" s="185"/>
      <c r="O401" s="186"/>
      <c r="P401" s="11"/>
      <c r="Q401" s="52"/>
      <c r="R401" s="11"/>
      <c r="S401" s="11"/>
      <c r="T401" s="48"/>
    </row>
    <row r="402" spans="1:20" ht="15.75" thickBot="1">
      <c r="B402" s="22"/>
      <c r="C402" s="187"/>
      <c r="D402" s="188"/>
      <c r="E402" s="189"/>
      <c r="F402" s="11"/>
      <c r="G402" s="52"/>
      <c r="H402" s="11"/>
      <c r="I402" s="11"/>
      <c r="J402" s="48"/>
      <c r="L402" s="22"/>
      <c r="M402" s="187"/>
      <c r="N402" s="188"/>
      <c r="O402" s="189"/>
      <c r="P402" s="11"/>
      <c r="Q402" s="52"/>
      <c r="R402" s="11"/>
      <c r="S402" s="11"/>
      <c r="T402" s="48"/>
    </row>
    <row r="403" spans="1:20">
      <c r="B403" s="22"/>
      <c r="C403" s="11"/>
      <c r="D403" s="11"/>
      <c r="E403" s="11"/>
      <c r="F403" s="11"/>
      <c r="G403" s="52"/>
      <c r="H403" s="11"/>
      <c r="I403" s="11"/>
      <c r="J403" s="48"/>
      <c r="L403" s="22"/>
      <c r="M403" s="11"/>
      <c r="N403" s="11"/>
      <c r="O403" s="11"/>
      <c r="P403" s="11"/>
      <c r="Q403" s="52"/>
      <c r="R403" s="11"/>
      <c r="S403" s="11"/>
      <c r="T403" s="48"/>
    </row>
    <row r="404" spans="1:20">
      <c r="B404" s="22"/>
      <c r="C404" s="11"/>
      <c r="D404" s="11"/>
      <c r="E404" s="11"/>
      <c r="F404" s="11"/>
      <c r="G404" s="52"/>
      <c r="H404" s="11"/>
      <c r="I404" s="11"/>
      <c r="J404" s="48"/>
      <c r="L404" s="22"/>
      <c r="M404" s="11"/>
      <c r="N404" s="11"/>
      <c r="O404" s="11"/>
      <c r="P404" s="11"/>
      <c r="Q404" s="52"/>
      <c r="R404" s="11"/>
      <c r="S404" s="11"/>
      <c r="T404" s="48"/>
    </row>
    <row r="405" spans="1:20">
      <c r="B405" s="22"/>
      <c r="C405" s="11"/>
      <c r="D405" s="11"/>
      <c r="E405" s="11"/>
      <c r="F405" s="11"/>
      <c r="G405" s="52"/>
      <c r="H405" s="11"/>
      <c r="I405" s="11"/>
      <c r="J405" s="48"/>
      <c r="L405" s="22"/>
      <c r="M405" s="11"/>
      <c r="N405" s="11"/>
      <c r="O405" s="11"/>
      <c r="P405" s="11"/>
      <c r="Q405" s="52"/>
      <c r="R405" s="11"/>
      <c r="S405" s="11"/>
      <c r="T405" s="48"/>
    </row>
    <row r="406" spans="1:20">
      <c r="B406" s="22"/>
      <c r="C406" s="11"/>
      <c r="D406" s="11"/>
      <c r="E406" s="11"/>
      <c r="F406" s="11"/>
      <c r="G406" s="52"/>
      <c r="H406" s="11"/>
      <c r="I406" s="11"/>
      <c r="J406" s="48"/>
      <c r="L406" s="22"/>
      <c r="M406" s="11"/>
      <c r="N406" s="11"/>
      <c r="O406" s="11"/>
      <c r="P406" s="11"/>
      <c r="Q406" s="52"/>
      <c r="R406" s="11"/>
      <c r="S406" s="11"/>
      <c r="T406" s="48"/>
    </row>
    <row r="407" spans="1:20">
      <c r="B407" s="22"/>
      <c r="C407" s="11"/>
      <c r="D407" s="11"/>
      <c r="E407" s="11"/>
      <c r="F407" s="11"/>
      <c r="G407" s="52"/>
      <c r="H407" s="52"/>
      <c r="I407" s="11"/>
      <c r="J407" s="48"/>
      <c r="L407" s="22"/>
      <c r="M407" s="11"/>
      <c r="N407" s="11"/>
      <c r="O407" s="11"/>
      <c r="P407" s="11"/>
      <c r="Q407" s="52"/>
      <c r="R407" s="52"/>
      <c r="S407" s="11"/>
      <c r="T407" s="48"/>
    </row>
    <row r="408" spans="1:20">
      <c r="B408" s="22"/>
      <c r="C408" s="11"/>
      <c r="D408" s="11"/>
      <c r="E408" s="11"/>
      <c r="F408" s="11"/>
      <c r="G408" s="52"/>
      <c r="H408" s="52"/>
      <c r="I408" s="11"/>
      <c r="J408" s="48"/>
      <c r="L408" s="22"/>
      <c r="M408" s="11"/>
      <c r="N408" s="11"/>
      <c r="O408" s="11"/>
      <c r="P408" s="11"/>
      <c r="Q408" s="52"/>
      <c r="R408" s="52"/>
      <c r="S408" s="11"/>
      <c r="T408" s="48"/>
    </row>
    <row r="409" spans="1:20" ht="15.75" thickBot="1">
      <c r="B409" s="49"/>
      <c r="C409" s="50"/>
      <c r="D409" s="50"/>
      <c r="E409" s="50"/>
      <c r="F409" s="50"/>
      <c r="G409" s="50"/>
      <c r="H409" s="50"/>
      <c r="I409" s="50"/>
      <c r="J409" s="51"/>
      <c r="L409" s="49"/>
      <c r="M409" s="50"/>
      <c r="N409" s="50"/>
      <c r="O409" s="50"/>
      <c r="P409" s="50"/>
      <c r="Q409" s="50"/>
      <c r="R409" s="50"/>
      <c r="S409" s="50"/>
      <c r="T409" s="51"/>
    </row>
    <row r="410" spans="1:20" ht="15.75" thickBot="1"/>
    <row r="411" spans="1:20">
      <c r="A411" s="169">
        <v>55</v>
      </c>
      <c r="B411" s="44"/>
      <c r="C411" s="45"/>
      <c r="D411" s="45"/>
      <c r="E411" s="45"/>
      <c r="F411" s="45"/>
      <c r="G411" s="45"/>
      <c r="H411" s="45"/>
      <c r="I411" s="45"/>
      <c r="J411" s="46"/>
      <c r="K411" s="219">
        <v>56</v>
      </c>
      <c r="L411" s="44"/>
      <c r="M411" s="45"/>
      <c r="N411" s="45"/>
      <c r="O411" s="45"/>
      <c r="P411" s="45"/>
      <c r="Q411" s="45"/>
      <c r="R411" s="45"/>
      <c r="S411" s="45"/>
      <c r="T411" s="46"/>
    </row>
    <row r="412" spans="1:20">
      <c r="B412" s="22"/>
      <c r="C412" s="47" t="str">
        <f t="shared" ref="C412" si="52">IF(C411="","",(SUM(G411:G424)+SUM(I411:I424))/C411)</f>
        <v/>
      </c>
      <c r="D412" s="11"/>
      <c r="E412" s="11"/>
      <c r="F412" s="11"/>
      <c r="G412" s="11"/>
      <c r="H412" s="52"/>
      <c r="I412" s="11"/>
      <c r="J412" s="48"/>
      <c r="L412" s="22"/>
      <c r="M412" s="47" t="str">
        <f t="shared" ref="M412" si="53">IF(M411="","",(SUM(Q411:Q424)+SUM(S411:S424))/M411)</f>
        <v/>
      </c>
      <c r="N412" s="11"/>
      <c r="O412" s="11"/>
      <c r="P412" s="11"/>
      <c r="Q412" s="11"/>
      <c r="R412" s="52"/>
      <c r="S412" s="11"/>
      <c r="T412" s="48"/>
    </row>
    <row r="413" spans="1:20">
      <c r="B413" s="22"/>
      <c r="C413" s="11"/>
      <c r="D413" s="11"/>
      <c r="E413" s="11"/>
      <c r="F413" s="11"/>
      <c r="G413" s="52"/>
      <c r="H413" s="11"/>
      <c r="I413" s="11"/>
      <c r="J413" s="48"/>
      <c r="L413" s="22"/>
      <c r="M413" s="11"/>
      <c r="N413" s="11"/>
      <c r="O413" s="11"/>
      <c r="P413" s="11"/>
      <c r="Q413" s="52"/>
      <c r="R413" s="11"/>
      <c r="S413" s="11"/>
      <c r="T413" s="48"/>
    </row>
    <row r="414" spans="1:20">
      <c r="B414" s="22"/>
      <c r="C414" s="11"/>
      <c r="D414" s="11"/>
      <c r="E414" s="11"/>
      <c r="F414" s="11"/>
      <c r="G414" s="52"/>
      <c r="H414" s="11"/>
      <c r="I414" s="11"/>
      <c r="J414" s="48"/>
      <c r="L414" s="22"/>
      <c r="M414" s="11"/>
      <c r="N414" s="11"/>
      <c r="O414" s="11"/>
      <c r="P414" s="11"/>
      <c r="Q414" s="52"/>
      <c r="R414" s="11"/>
      <c r="S414" s="11"/>
      <c r="T414" s="48"/>
    </row>
    <row r="415" spans="1:20" ht="15.75" thickBot="1">
      <c r="B415" s="22"/>
      <c r="C415" s="11"/>
      <c r="D415" s="11"/>
      <c r="E415" s="11"/>
      <c r="F415" s="11"/>
      <c r="G415" s="52"/>
      <c r="H415" s="11"/>
      <c r="I415" s="11"/>
      <c r="J415" s="48"/>
      <c r="L415" s="22"/>
      <c r="M415" s="11"/>
      <c r="N415" s="11"/>
      <c r="O415" s="11"/>
      <c r="P415" s="11"/>
      <c r="Q415" s="52"/>
      <c r="R415" s="11"/>
      <c r="S415" s="11"/>
      <c r="T415" s="48"/>
    </row>
    <row r="416" spans="1:20">
      <c r="B416" s="22"/>
      <c r="C416" s="184"/>
      <c r="D416" s="185"/>
      <c r="E416" s="186"/>
      <c r="F416" s="11"/>
      <c r="G416" s="52"/>
      <c r="H416" s="11"/>
      <c r="I416" s="11"/>
      <c r="J416" s="48"/>
      <c r="L416" s="22"/>
      <c r="M416" s="184"/>
      <c r="N416" s="185"/>
      <c r="O416" s="186"/>
      <c r="P416" s="11"/>
      <c r="Q416" s="52"/>
      <c r="R416" s="11"/>
      <c r="S416" s="11"/>
      <c r="T416" s="48"/>
    </row>
    <row r="417" spans="1:20" ht="15.75" thickBot="1">
      <c r="B417" s="22"/>
      <c r="C417" s="187"/>
      <c r="D417" s="188"/>
      <c r="E417" s="189"/>
      <c r="F417" s="11"/>
      <c r="G417" s="52"/>
      <c r="H417" s="11"/>
      <c r="I417" s="11"/>
      <c r="J417" s="48"/>
      <c r="L417" s="22"/>
      <c r="M417" s="187"/>
      <c r="N417" s="188"/>
      <c r="O417" s="189"/>
      <c r="P417" s="11"/>
      <c r="Q417" s="52"/>
      <c r="R417" s="11"/>
      <c r="S417" s="11"/>
      <c r="T417" s="48"/>
    </row>
    <row r="418" spans="1:20">
      <c r="B418" s="22"/>
      <c r="C418" s="11"/>
      <c r="D418" s="11"/>
      <c r="E418" s="11"/>
      <c r="F418" s="11"/>
      <c r="G418" s="52"/>
      <c r="H418" s="11"/>
      <c r="I418" s="11"/>
      <c r="J418" s="48"/>
      <c r="L418" s="22"/>
      <c r="M418" s="11"/>
      <c r="N418" s="11"/>
      <c r="O418" s="11"/>
      <c r="P418" s="11"/>
      <c r="Q418" s="52"/>
      <c r="R418" s="11"/>
      <c r="S418" s="11"/>
      <c r="T418" s="48"/>
    </row>
    <row r="419" spans="1:20">
      <c r="B419" s="22"/>
      <c r="C419" s="11"/>
      <c r="D419" s="11"/>
      <c r="E419" s="11"/>
      <c r="F419" s="11"/>
      <c r="G419" s="52"/>
      <c r="H419" s="11"/>
      <c r="I419" s="11"/>
      <c r="J419" s="48"/>
      <c r="L419" s="22"/>
      <c r="M419" s="11"/>
      <c r="N419" s="11"/>
      <c r="O419" s="11"/>
      <c r="P419" s="11"/>
      <c r="Q419" s="52"/>
      <c r="R419" s="11"/>
      <c r="S419" s="11"/>
      <c r="T419" s="48"/>
    </row>
    <row r="420" spans="1:20">
      <c r="B420" s="22"/>
      <c r="C420" s="11"/>
      <c r="D420" s="11"/>
      <c r="E420" s="11"/>
      <c r="F420" s="11"/>
      <c r="G420" s="52"/>
      <c r="H420" s="11"/>
      <c r="I420" s="11"/>
      <c r="J420" s="48"/>
      <c r="L420" s="22"/>
      <c r="M420" s="11"/>
      <c r="N420" s="11"/>
      <c r="O420" s="11"/>
      <c r="P420" s="11"/>
      <c r="Q420" s="52"/>
      <c r="R420" s="11"/>
      <c r="S420" s="11"/>
      <c r="T420" s="48"/>
    </row>
    <row r="421" spans="1:20">
      <c r="B421" s="22"/>
      <c r="C421" s="11"/>
      <c r="D421" s="11"/>
      <c r="E421" s="11"/>
      <c r="F421" s="11"/>
      <c r="G421" s="52"/>
      <c r="H421" s="11"/>
      <c r="I421" s="11"/>
      <c r="J421" s="48"/>
      <c r="L421" s="22"/>
      <c r="M421" s="11"/>
      <c r="N421" s="11"/>
      <c r="O421" s="11"/>
      <c r="P421" s="11"/>
      <c r="Q421" s="52"/>
      <c r="R421" s="11"/>
      <c r="S421" s="11"/>
      <c r="T421" s="48"/>
    </row>
    <row r="422" spans="1:20">
      <c r="B422" s="22"/>
      <c r="C422" s="11"/>
      <c r="D422" s="11"/>
      <c r="E422" s="11"/>
      <c r="F422" s="11"/>
      <c r="G422" s="52"/>
      <c r="H422" s="52"/>
      <c r="I422" s="11"/>
      <c r="J422" s="48"/>
      <c r="L422" s="22"/>
      <c r="M422" s="11"/>
      <c r="N422" s="11"/>
      <c r="O422" s="11"/>
      <c r="P422" s="11"/>
      <c r="Q422" s="52"/>
      <c r="R422" s="52"/>
      <c r="S422" s="11"/>
      <c r="T422" s="48"/>
    </row>
    <row r="423" spans="1:20">
      <c r="B423" s="22"/>
      <c r="C423" s="11"/>
      <c r="D423" s="11"/>
      <c r="E423" s="11"/>
      <c r="F423" s="11"/>
      <c r="G423" s="52"/>
      <c r="H423" s="52"/>
      <c r="I423" s="11"/>
      <c r="J423" s="48"/>
      <c r="L423" s="22"/>
      <c r="M423" s="11"/>
      <c r="N423" s="11"/>
      <c r="O423" s="11"/>
      <c r="P423" s="11"/>
      <c r="Q423" s="52"/>
      <c r="R423" s="52"/>
      <c r="S423" s="11"/>
      <c r="T423" s="48"/>
    </row>
    <row r="424" spans="1:20" ht="15.75" thickBot="1">
      <c r="B424" s="49"/>
      <c r="C424" s="50"/>
      <c r="D424" s="50"/>
      <c r="E424" s="50"/>
      <c r="F424" s="50"/>
      <c r="G424" s="50"/>
      <c r="H424" s="50"/>
      <c r="I424" s="50"/>
      <c r="J424" s="51"/>
      <c r="L424" s="49"/>
      <c r="M424" s="50"/>
      <c r="N424" s="50"/>
      <c r="O424" s="50"/>
      <c r="P424" s="50"/>
      <c r="Q424" s="50"/>
      <c r="R424" s="50"/>
      <c r="S424" s="50"/>
      <c r="T424" s="51"/>
    </row>
    <row r="425" spans="1:20" ht="15.75" thickBot="1"/>
    <row r="426" spans="1:20">
      <c r="A426" s="169">
        <v>57</v>
      </c>
      <c r="B426" s="44"/>
      <c r="C426" s="45"/>
      <c r="D426" s="45"/>
      <c r="E426" s="45"/>
      <c r="F426" s="45"/>
      <c r="G426" s="45"/>
      <c r="H426" s="45"/>
      <c r="I426" s="45"/>
      <c r="J426" s="46"/>
      <c r="K426" s="219">
        <v>58</v>
      </c>
      <c r="L426" s="44"/>
      <c r="M426" s="45"/>
      <c r="N426" s="45"/>
      <c r="O426" s="45"/>
      <c r="P426" s="45"/>
      <c r="Q426" s="45"/>
      <c r="R426" s="45"/>
      <c r="S426" s="45"/>
      <c r="T426" s="46"/>
    </row>
    <row r="427" spans="1:20">
      <c r="B427" s="22"/>
      <c r="C427" s="47" t="str">
        <f t="shared" ref="C427" si="54">IF(C426="","",(SUM(G426:G439)+SUM(I426:I439))/C426)</f>
        <v/>
      </c>
      <c r="D427" s="11"/>
      <c r="E427" s="11"/>
      <c r="F427" s="11"/>
      <c r="G427" s="11"/>
      <c r="H427" s="52"/>
      <c r="I427" s="11"/>
      <c r="J427" s="48"/>
      <c r="L427" s="22"/>
      <c r="M427" s="47" t="str">
        <f t="shared" ref="M427" si="55">IF(M426="","",(SUM(Q426:Q439)+SUM(S426:S439))/M426)</f>
        <v/>
      </c>
      <c r="N427" s="11"/>
      <c r="O427" s="11"/>
      <c r="P427" s="11"/>
      <c r="Q427" s="11"/>
      <c r="R427" s="52"/>
      <c r="S427" s="11"/>
      <c r="T427" s="48"/>
    </row>
    <row r="428" spans="1:20">
      <c r="B428" s="22"/>
      <c r="C428" s="11"/>
      <c r="D428" s="11"/>
      <c r="E428" s="11"/>
      <c r="F428" s="11"/>
      <c r="G428" s="52"/>
      <c r="H428" s="11"/>
      <c r="I428" s="11"/>
      <c r="J428" s="48"/>
      <c r="L428" s="22"/>
      <c r="M428" s="11"/>
      <c r="N428" s="11"/>
      <c r="O428" s="11"/>
      <c r="P428" s="11"/>
      <c r="Q428" s="52"/>
      <c r="R428" s="11"/>
      <c r="S428" s="11"/>
      <c r="T428" s="48"/>
    </row>
    <row r="429" spans="1:20">
      <c r="B429" s="22"/>
      <c r="C429" s="11"/>
      <c r="D429" s="11"/>
      <c r="E429" s="11"/>
      <c r="F429" s="11"/>
      <c r="G429" s="52"/>
      <c r="H429" s="11"/>
      <c r="I429" s="11"/>
      <c r="J429" s="48"/>
      <c r="L429" s="22"/>
      <c r="M429" s="11"/>
      <c r="N429" s="11"/>
      <c r="O429" s="11"/>
      <c r="P429" s="11"/>
      <c r="Q429" s="52"/>
      <c r="R429" s="11"/>
      <c r="S429" s="11"/>
      <c r="T429" s="48"/>
    </row>
    <row r="430" spans="1:20" ht="15.75" thickBot="1">
      <c r="B430" s="22"/>
      <c r="C430" s="11"/>
      <c r="D430" s="11"/>
      <c r="E430" s="11"/>
      <c r="F430" s="11"/>
      <c r="G430" s="52"/>
      <c r="H430" s="11"/>
      <c r="I430" s="11"/>
      <c r="J430" s="48"/>
      <c r="L430" s="22"/>
      <c r="M430" s="11"/>
      <c r="N430" s="11"/>
      <c r="O430" s="11"/>
      <c r="P430" s="11"/>
      <c r="Q430" s="52"/>
      <c r="R430" s="11"/>
      <c r="S430" s="11"/>
      <c r="T430" s="48"/>
    </row>
    <row r="431" spans="1:20">
      <c r="B431" s="22"/>
      <c r="C431" s="184"/>
      <c r="D431" s="185"/>
      <c r="E431" s="186"/>
      <c r="F431" s="11"/>
      <c r="G431" s="52"/>
      <c r="H431" s="11"/>
      <c r="I431" s="11"/>
      <c r="J431" s="48"/>
      <c r="L431" s="22"/>
      <c r="M431" s="184"/>
      <c r="N431" s="185"/>
      <c r="O431" s="186"/>
      <c r="P431" s="11"/>
      <c r="Q431" s="52"/>
      <c r="R431" s="11"/>
      <c r="S431" s="11"/>
      <c r="T431" s="48"/>
    </row>
    <row r="432" spans="1:20" ht="15.75" thickBot="1">
      <c r="B432" s="22"/>
      <c r="C432" s="187"/>
      <c r="D432" s="188"/>
      <c r="E432" s="189"/>
      <c r="F432" s="11"/>
      <c r="G432" s="52"/>
      <c r="H432" s="11"/>
      <c r="I432" s="11"/>
      <c r="J432" s="48"/>
      <c r="L432" s="22"/>
      <c r="M432" s="187"/>
      <c r="N432" s="188"/>
      <c r="O432" s="189"/>
      <c r="P432" s="11"/>
      <c r="Q432" s="52"/>
      <c r="R432" s="11"/>
      <c r="S432" s="11"/>
      <c r="T432" s="48"/>
    </row>
    <row r="433" spans="1:20">
      <c r="B433" s="22"/>
      <c r="C433" s="11"/>
      <c r="D433" s="11"/>
      <c r="E433" s="11"/>
      <c r="F433" s="11"/>
      <c r="G433" s="52"/>
      <c r="H433" s="11"/>
      <c r="I433" s="11"/>
      <c r="J433" s="48"/>
      <c r="L433" s="22"/>
      <c r="M433" s="11"/>
      <c r="N433" s="11"/>
      <c r="O433" s="11"/>
      <c r="P433" s="11"/>
      <c r="Q433" s="52"/>
      <c r="R433" s="11"/>
      <c r="S433" s="11"/>
      <c r="T433" s="48"/>
    </row>
    <row r="434" spans="1:20">
      <c r="B434" s="22"/>
      <c r="C434" s="11"/>
      <c r="D434" s="11"/>
      <c r="E434" s="11"/>
      <c r="F434" s="11"/>
      <c r="G434" s="52"/>
      <c r="H434" s="11"/>
      <c r="I434" s="11"/>
      <c r="J434" s="48"/>
      <c r="L434" s="22"/>
      <c r="M434" s="11"/>
      <c r="N434" s="11"/>
      <c r="O434" s="11"/>
      <c r="P434" s="11"/>
      <c r="Q434" s="52"/>
      <c r="R434" s="11"/>
      <c r="S434" s="11"/>
      <c r="T434" s="48"/>
    </row>
    <row r="435" spans="1:20">
      <c r="B435" s="22"/>
      <c r="C435" s="11"/>
      <c r="D435" s="11"/>
      <c r="E435" s="11"/>
      <c r="F435" s="11"/>
      <c r="G435" s="52"/>
      <c r="H435" s="11"/>
      <c r="I435" s="11"/>
      <c r="J435" s="48"/>
      <c r="L435" s="22"/>
      <c r="M435" s="11"/>
      <c r="N435" s="11"/>
      <c r="O435" s="11"/>
      <c r="P435" s="11"/>
      <c r="Q435" s="52"/>
      <c r="R435" s="11"/>
      <c r="S435" s="11"/>
      <c r="T435" s="48"/>
    </row>
    <row r="436" spans="1:20">
      <c r="B436" s="22"/>
      <c r="C436" s="11"/>
      <c r="D436" s="11"/>
      <c r="E436" s="11"/>
      <c r="F436" s="11"/>
      <c r="G436" s="52"/>
      <c r="H436" s="11"/>
      <c r="I436" s="11"/>
      <c r="J436" s="48"/>
      <c r="L436" s="22"/>
      <c r="M436" s="11"/>
      <c r="N436" s="11"/>
      <c r="O436" s="11"/>
      <c r="P436" s="11"/>
      <c r="Q436" s="52"/>
      <c r="R436" s="11"/>
      <c r="S436" s="11"/>
      <c r="T436" s="48"/>
    </row>
    <row r="437" spans="1:20">
      <c r="B437" s="22"/>
      <c r="C437" s="11"/>
      <c r="D437" s="11"/>
      <c r="E437" s="11"/>
      <c r="F437" s="11"/>
      <c r="G437" s="52"/>
      <c r="H437" s="52"/>
      <c r="I437" s="11"/>
      <c r="J437" s="48"/>
      <c r="L437" s="22"/>
      <c r="M437" s="11"/>
      <c r="N437" s="11"/>
      <c r="O437" s="11"/>
      <c r="P437" s="11"/>
      <c r="Q437" s="52"/>
      <c r="R437" s="52"/>
      <c r="S437" s="11"/>
      <c r="T437" s="48"/>
    </row>
    <row r="438" spans="1:20">
      <c r="B438" s="22"/>
      <c r="C438" s="11"/>
      <c r="D438" s="11"/>
      <c r="E438" s="11"/>
      <c r="F438" s="11"/>
      <c r="G438" s="52"/>
      <c r="H438" s="52"/>
      <c r="I438" s="11"/>
      <c r="J438" s="48"/>
      <c r="L438" s="22"/>
      <c r="M438" s="11"/>
      <c r="N438" s="11"/>
      <c r="O438" s="11"/>
      <c r="P438" s="11"/>
      <c r="Q438" s="52"/>
      <c r="R438" s="52"/>
      <c r="S438" s="11"/>
      <c r="T438" s="48"/>
    </row>
    <row r="439" spans="1:20" ht="15.75" thickBot="1">
      <c r="B439" s="49"/>
      <c r="C439" s="50"/>
      <c r="D439" s="50"/>
      <c r="E439" s="50"/>
      <c r="F439" s="50"/>
      <c r="G439" s="50"/>
      <c r="H439" s="50"/>
      <c r="I439" s="50"/>
      <c r="J439" s="51"/>
      <c r="L439" s="49"/>
      <c r="M439" s="50"/>
      <c r="N439" s="50"/>
      <c r="O439" s="50"/>
      <c r="P439" s="50"/>
      <c r="Q439" s="50"/>
      <c r="R439" s="50"/>
      <c r="S439" s="50"/>
      <c r="T439" s="51"/>
    </row>
    <row r="440" spans="1:20" ht="15.75" thickBot="1"/>
    <row r="441" spans="1:20">
      <c r="A441" s="169">
        <v>59</v>
      </c>
      <c r="B441" s="44"/>
      <c r="C441" s="45"/>
      <c r="D441" s="45"/>
      <c r="E441" s="45"/>
      <c r="F441" s="45"/>
      <c r="G441" s="45"/>
      <c r="H441" s="45"/>
      <c r="I441" s="45"/>
      <c r="J441" s="46"/>
      <c r="K441" s="219">
        <v>60</v>
      </c>
      <c r="L441" s="44"/>
      <c r="M441" s="45"/>
      <c r="N441" s="45"/>
      <c r="O441" s="45"/>
      <c r="P441" s="45"/>
      <c r="Q441" s="45"/>
      <c r="R441" s="45"/>
      <c r="S441" s="45"/>
      <c r="T441" s="46"/>
    </row>
    <row r="442" spans="1:20">
      <c r="B442" s="22"/>
      <c r="C442" s="47" t="str">
        <f t="shared" ref="C442" si="56">IF(C441="","",(SUM(G441:G454)+SUM(I441:I454))/C441)</f>
        <v/>
      </c>
      <c r="D442" s="11"/>
      <c r="E442" s="11"/>
      <c r="F442" s="11"/>
      <c r="G442" s="11"/>
      <c r="H442" s="52"/>
      <c r="I442" s="11"/>
      <c r="J442" s="48"/>
      <c r="L442" s="22"/>
      <c r="M442" s="47" t="str">
        <f t="shared" ref="M442" si="57">IF(M441="","",(SUM(Q441:Q454)+SUM(S441:S454))/M441)</f>
        <v/>
      </c>
      <c r="N442" s="11"/>
      <c r="O442" s="11"/>
      <c r="P442" s="11"/>
      <c r="Q442" s="11"/>
      <c r="R442" s="52"/>
      <c r="S442" s="11"/>
      <c r="T442" s="48"/>
    </row>
    <row r="443" spans="1:20">
      <c r="B443" s="22"/>
      <c r="C443" s="11"/>
      <c r="D443" s="11"/>
      <c r="E443" s="11"/>
      <c r="F443" s="11"/>
      <c r="G443" s="52"/>
      <c r="H443" s="11"/>
      <c r="I443" s="11"/>
      <c r="J443" s="48"/>
      <c r="L443" s="22"/>
      <c r="M443" s="11"/>
      <c r="N443" s="11"/>
      <c r="O443" s="11"/>
      <c r="P443" s="11"/>
      <c r="Q443" s="52"/>
      <c r="R443" s="11"/>
      <c r="S443" s="11"/>
      <c r="T443" s="48"/>
    </row>
    <row r="444" spans="1:20">
      <c r="B444" s="22"/>
      <c r="C444" s="11"/>
      <c r="D444" s="11"/>
      <c r="E444" s="11"/>
      <c r="F444" s="11"/>
      <c r="G444" s="52"/>
      <c r="H444" s="11"/>
      <c r="I444" s="11"/>
      <c r="J444" s="48"/>
      <c r="L444" s="22"/>
      <c r="M444" s="11"/>
      <c r="N444" s="11"/>
      <c r="O444" s="11"/>
      <c r="P444" s="11"/>
      <c r="Q444" s="52"/>
      <c r="R444" s="11"/>
      <c r="S444" s="11"/>
      <c r="T444" s="48"/>
    </row>
    <row r="445" spans="1:20" ht="15.75" thickBot="1">
      <c r="B445" s="22"/>
      <c r="C445" s="11"/>
      <c r="D445" s="11"/>
      <c r="E445" s="11"/>
      <c r="F445" s="11"/>
      <c r="G445" s="52"/>
      <c r="H445" s="11"/>
      <c r="I445" s="11"/>
      <c r="J445" s="48"/>
      <c r="L445" s="22"/>
      <c r="M445" s="11"/>
      <c r="N445" s="11"/>
      <c r="O445" s="11"/>
      <c r="P445" s="11"/>
      <c r="Q445" s="52"/>
      <c r="R445" s="11"/>
      <c r="S445" s="11"/>
      <c r="T445" s="48"/>
    </row>
    <row r="446" spans="1:20">
      <c r="B446" s="22"/>
      <c r="C446" s="184"/>
      <c r="D446" s="185"/>
      <c r="E446" s="186"/>
      <c r="F446" s="11"/>
      <c r="G446" s="52"/>
      <c r="H446" s="11"/>
      <c r="I446" s="11"/>
      <c r="J446" s="48"/>
      <c r="L446" s="22"/>
      <c r="M446" s="184"/>
      <c r="N446" s="185"/>
      <c r="O446" s="186"/>
      <c r="P446" s="11"/>
      <c r="Q446" s="52"/>
      <c r="R446" s="11"/>
      <c r="S446" s="11"/>
      <c r="T446" s="48"/>
    </row>
    <row r="447" spans="1:20" ht="15.75" thickBot="1">
      <c r="B447" s="22"/>
      <c r="C447" s="187"/>
      <c r="D447" s="188"/>
      <c r="E447" s="189"/>
      <c r="F447" s="11"/>
      <c r="G447" s="52"/>
      <c r="H447" s="11"/>
      <c r="I447" s="11"/>
      <c r="J447" s="48"/>
      <c r="L447" s="22"/>
      <c r="M447" s="187"/>
      <c r="N447" s="188"/>
      <c r="O447" s="189"/>
      <c r="P447" s="11"/>
      <c r="Q447" s="52"/>
      <c r="R447" s="11"/>
      <c r="S447" s="11"/>
      <c r="T447" s="48"/>
    </row>
    <row r="448" spans="1:20">
      <c r="B448" s="22"/>
      <c r="C448" s="11"/>
      <c r="D448" s="11"/>
      <c r="E448" s="11"/>
      <c r="F448" s="11"/>
      <c r="G448" s="52"/>
      <c r="H448" s="11"/>
      <c r="I448" s="11"/>
      <c r="J448" s="48"/>
      <c r="L448" s="22"/>
      <c r="M448" s="11"/>
      <c r="N448" s="11"/>
      <c r="O448" s="11"/>
      <c r="P448" s="11"/>
      <c r="Q448" s="52"/>
      <c r="R448" s="11"/>
      <c r="S448" s="11"/>
      <c r="T448" s="48"/>
    </row>
    <row r="449" spans="1:20">
      <c r="B449" s="22"/>
      <c r="C449" s="11"/>
      <c r="D449" s="11"/>
      <c r="E449" s="11"/>
      <c r="F449" s="11"/>
      <c r="G449" s="52"/>
      <c r="H449" s="11"/>
      <c r="I449" s="11"/>
      <c r="J449" s="48"/>
      <c r="L449" s="22"/>
      <c r="M449" s="11"/>
      <c r="N449" s="11"/>
      <c r="O449" s="11"/>
      <c r="P449" s="11"/>
      <c r="Q449" s="52"/>
      <c r="R449" s="11"/>
      <c r="S449" s="11"/>
      <c r="T449" s="48"/>
    </row>
    <row r="450" spans="1:20">
      <c r="B450" s="22"/>
      <c r="C450" s="11"/>
      <c r="D450" s="11"/>
      <c r="E450" s="11"/>
      <c r="F450" s="11"/>
      <c r="G450" s="52"/>
      <c r="H450" s="11"/>
      <c r="I450" s="11"/>
      <c r="J450" s="48"/>
      <c r="L450" s="22"/>
      <c r="M450" s="11"/>
      <c r="N450" s="11"/>
      <c r="O450" s="11"/>
      <c r="P450" s="11"/>
      <c r="Q450" s="52"/>
      <c r="R450" s="11"/>
      <c r="S450" s="11"/>
      <c r="T450" s="48"/>
    </row>
    <row r="451" spans="1:20">
      <c r="B451" s="22"/>
      <c r="C451" s="11"/>
      <c r="D451" s="11"/>
      <c r="E451" s="11"/>
      <c r="F451" s="11"/>
      <c r="G451" s="52"/>
      <c r="H451" s="11"/>
      <c r="I451" s="11"/>
      <c r="J451" s="48"/>
      <c r="L451" s="22"/>
      <c r="M451" s="11"/>
      <c r="N451" s="11"/>
      <c r="O451" s="11"/>
      <c r="P451" s="11"/>
      <c r="Q451" s="52"/>
      <c r="R451" s="11"/>
      <c r="S451" s="11"/>
      <c r="T451" s="48"/>
    </row>
    <row r="452" spans="1:20">
      <c r="B452" s="22"/>
      <c r="C452" s="11"/>
      <c r="D452" s="11"/>
      <c r="E452" s="11"/>
      <c r="F452" s="11"/>
      <c r="G452" s="52"/>
      <c r="H452" s="52"/>
      <c r="I452" s="11"/>
      <c r="J452" s="48"/>
      <c r="L452" s="22"/>
      <c r="M452" s="11"/>
      <c r="N452" s="11"/>
      <c r="O452" s="11"/>
      <c r="P452" s="11"/>
      <c r="Q452" s="52"/>
      <c r="R452" s="52"/>
      <c r="S452" s="11"/>
      <c r="T452" s="48"/>
    </row>
    <row r="453" spans="1:20">
      <c r="B453" s="22"/>
      <c r="C453" s="11"/>
      <c r="D453" s="11"/>
      <c r="E453" s="11"/>
      <c r="F453" s="11"/>
      <c r="G453" s="52"/>
      <c r="H453" s="52"/>
      <c r="I453" s="11"/>
      <c r="J453" s="48"/>
      <c r="L453" s="22"/>
      <c r="M453" s="11"/>
      <c r="N453" s="11"/>
      <c r="O453" s="11"/>
      <c r="P453" s="11"/>
      <c r="Q453" s="52"/>
      <c r="R453" s="52"/>
      <c r="S453" s="11"/>
      <c r="T453" s="48"/>
    </row>
    <row r="454" spans="1:20" ht="15.75" thickBot="1">
      <c r="B454" s="49"/>
      <c r="C454" s="50"/>
      <c r="D454" s="50"/>
      <c r="E454" s="50"/>
      <c r="F454" s="50"/>
      <c r="G454" s="50"/>
      <c r="H454" s="50"/>
      <c r="I454" s="50"/>
      <c r="J454" s="51"/>
      <c r="L454" s="49"/>
      <c r="M454" s="50"/>
      <c r="N454" s="50"/>
      <c r="O454" s="50"/>
      <c r="P454" s="50"/>
      <c r="Q454" s="50"/>
      <c r="R454" s="50"/>
      <c r="S454" s="50"/>
      <c r="T454" s="51"/>
    </row>
    <row r="455" spans="1:20" ht="15.75" thickBot="1"/>
    <row r="456" spans="1:20">
      <c r="A456" s="169">
        <v>61</v>
      </c>
      <c r="B456" s="44"/>
      <c r="C456" s="45"/>
      <c r="D456" s="45"/>
      <c r="E456" s="45"/>
      <c r="F456" s="45"/>
      <c r="G456" s="45"/>
      <c r="H456" s="45"/>
      <c r="I456" s="45"/>
      <c r="J456" s="46"/>
      <c r="K456" s="219">
        <v>62</v>
      </c>
      <c r="L456" s="44"/>
      <c r="M456" s="45"/>
      <c r="N456" s="45"/>
      <c r="O456" s="45"/>
      <c r="P456" s="45"/>
      <c r="Q456" s="45"/>
      <c r="R456" s="45"/>
      <c r="S456" s="45"/>
      <c r="T456" s="46"/>
    </row>
    <row r="457" spans="1:20">
      <c r="B457" s="22"/>
      <c r="C457" s="47" t="str">
        <f t="shared" ref="C457" si="58">IF(C456="","",(SUM(G456:G469)+SUM(I456:I469))/C456)</f>
        <v/>
      </c>
      <c r="D457" s="11"/>
      <c r="E457" s="11"/>
      <c r="F457" s="11"/>
      <c r="G457" s="11"/>
      <c r="H457" s="52"/>
      <c r="I457" s="11"/>
      <c r="J457" s="48"/>
      <c r="L457" s="22"/>
      <c r="M457" s="47" t="str">
        <f t="shared" ref="M457" si="59">IF(M456="","",(SUM(Q456:Q469)+SUM(S456:S469))/M456)</f>
        <v/>
      </c>
      <c r="N457" s="11"/>
      <c r="O457" s="11"/>
      <c r="P457" s="11"/>
      <c r="Q457" s="11"/>
      <c r="R457" s="52"/>
      <c r="S457" s="11"/>
      <c r="T457" s="48"/>
    </row>
    <row r="458" spans="1:20">
      <c r="B458" s="22"/>
      <c r="C458" s="11"/>
      <c r="D458" s="11"/>
      <c r="E458" s="11"/>
      <c r="F458" s="11"/>
      <c r="G458" s="52"/>
      <c r="H458" s="11"/>
      <c r="I458" s="11"/>
      <c r="J458" s="48"/>
      <c r="L458" s="22"/>
      <c r="M458" s="11"/>
      <c r="N458" s="11"/>
      <c r="O458" s="11"/>
      <c r="P458" s="11"/>
      <c r="Q458" s="52"/>
      <c r="R458" s="11"/>
      <c r="S458" s="11"/>
      <c r="T458" s="48"/>
    </row>
    <row r="459" spans="1:20">
      <c r="B459" s="22"/>
      <c r="C459" s="11"/>
      <c r="D459" s="11"/>
      <c r="E459" s="11"/>
      <c r="F459" s="11"/>
      <c r="G459" s="52"/>
      <c r="H459" s="11"/>
      <c r="I459" s="11"/>
      <c r="J459" s="48"/>
      <c r="L459" s="22"/>
      <c r="M459" s="11"/>
      <c r="N459" s="11"/>
      <c r="O459" s="11"/>
      <c r="P459" s="11"/>
      <c r="Q459" s="52"/>
      <c r="R459" s="11"/>
      <c r="S459" s="11"/>
      <c r="T459" s="48"/>
    </row>
    <row r="460" spans="1:20" ht="15.75" thickBot="1">
      <c r="B460" s="22"/>
      <c r="C460" s="11"/>
      <c r="D460" s="11"/>
      <c r="E460" s="11"/>
      <c r="F460" s="11"/>
      <c r="G460" s="52"/>
      <c r="H460" s="11"/>
      <c r="I460" s="11"/>
      <c r="J460" s="48"/>
      <c r="L460" s="22"/>
      <c r="M460" s="11"/>
      <c r="N460" s="11"/>
      <c r="O460" s="11"/>
      <c r="P460" s="11"/>
      <c r="Q460" s="52"/>
      <c r="R460" s="11"/>
      <c r="S460" s="11"/>
      <c r="T460" s="48"/>
    </row>
    <row r="461" spans="1:20">
      <c r="B461" s="22"/>
      <c r="C461" s="184"/>
      <c r="D461" s="185"/>
      <c r="E461" s="186"/>
      <c r="F461" s="11"/>
      <c r="G461" s="52"/>
      <c r="H461" s="11"/>
      <c r="I461" s="11"/>
      <c r="J461" s="48"/>
      <c r="L461" s="22"/>
      <c r="M461" s="184"/>
      <c r="N461" s="185"/>
      <c r="O461" s="186"/>
      <c r="P461" s="11"/>
      <c r="Q461" s="52"/>
      <c r="R461" s="11"/>
      <c r="S461" s="11"/>
      <c r="T461" s="48"/>
    </row>
    <row r="462" spans="1:20" ht="15.75" thickBot="1">
      <c r="B462" s="22"/>
      <c r="C462" s="187"/>
      <c r="D462" s="188"/>
      <c r="E462" s="189"/>
      <c r="F462" s="11"/>
      <c r="G462" s="52"/>
      <c r="H462" s="11"/>
      <c r="I462" s="11"/>
      <c r="J462" s="48"/>
      <c r="L462" s="22"/>
      <c r="M462" s="187"/>
      <c r="N462" s="188"/>
      <c r="O462" s="189"/>
      <c r="P462" s="11"/>
      <c r="Q462" s="52"/>
      <c r="R462" s="11"/>
      <c r="S462" s="11"/>
      <c r="T462" s="48"/>
    </row>
    <row r="463" spans="1:20">
      <c r="B463" s="22"/>
      <c r="C463" s="11"/>
      <c r="D463" s="11"/>
      <c r="E463" s="11"/>
      <c r="F463" s="11"/>
      <c r="G463" s="52"/>
      <c r="H463" s="11"/>
      <c r="I463" s="11"/>
      <c r="J463" s="48"/>
      <c r="L463" s="22"/>
      <c r="M463" s="11"/>
      <c r="N463" s="11"/>
      <c r="O463" s="11"/>
      <c r="P463" s="11"/>
      <c r="Q463" s="52"/>
      <c r="R463" s="11"/>
      <c r="S463" s="11"/>
      <c r="T463" s="48"/>
    </row>
    <row r="464" spans="1:20">
      <c r="B464" s="22"/>
      <c r="C464" s="11"/>
      <c r="D464" s="11"/>
      <c r="E464" s="11"/>
      <c r="F464" s="11"/>
      <c r="G464" s="52"/>
      <c r="H464" s="11"/>
      <c r="I464" s="11"/>
      <c r="J464" s="48"/>
      <c r="L464" s="22"/>
      <c r="M464" s="11"/>
      <c r="N464" s="11"/>
      <c r="O464" s="11"/>
      <c r="P464" s="11"/>
      <c r="Q464" s="52"/>
      <c r="R464" s="11"/>
      <c r="S464" s="11"/>
      <c r="T464" s="48"/>
    </row>
    <row r="465" spans="1:20">
      <c r="B465" s="22"/>
      <c r="C465" s="11"/>
      <c r="D465" s="11"/>
      <c r="E465" s="11"/>
      <c r="F465" s="11"/>
      <c r="G465" s="52"/>
      <c r="H465" s="11"/>
      <c r="I465" s="11"/>
      <c r="J465" s="48"/>
      <c r="L465" s="22"/>
      <c r="M465" s="11"/>
      <c r="N465" s="11"/>
      <c r="O465" s="11"/>
      <c r="P465" s="11"/>
      <c r="Q465" s="52"/>
      <c r="R465" s="11"/>
      <c r="S465" s="11"/>
      <c r="T465" s="48"/>
    </row>
    <row r="466" spans="1:20">
      <c r="B466" s="22"/>
      <c r="C466" s="11"/>
      <c r="D466" s="11"/>
      <c r="E466" s="11"/>
      <c r="F466" s="11"/>
      <c r="G466" s="52"/>
      <c r="H466" s="11"/>
      <c r="I466" s="11"/>
      <c r="J466" s="48"/>
      <c r="L466" s="22"/>
      <c r="M466" s="11"/>
      <c r="N466" s="11"/>
      <c r="O466" s="11"/>
      <c r="P466" s="11"/>
      <c r="Q466" s="52"/>
      <c r="R466" s="11"/>
      <c r="S466" s="11"/>
      <c r="T466" s="48"/>
    </row>
    <row r="467" spans="1:20">
      <c r="B467" s="22"/>
      <c r="C467" s="11"/>
      <c r="D467" s="11"/>
      <c r="E467" s="11"/>
      <c r="F467" s="11"/>
      <c r="G467" s="52"/>
      <c r="H467" s="52"/>
      <c r="I467" s="11"/>
      <c r="J467" s="48"/>
      <c r="L467" s="22"/>
      <c r="M467" s="11"/>
      <c r="N467" s="11"/>
      <c r="O467" s="11"/>
      <c r="P467" s="11"/>
      <c r="Q467" s="52"/>
      <c r="R467" s="52"/>
      <c r="S467" s="11"/>
      <c r="T467" s="48"/>
    </row>
    <row r="468" spans="1:20">
      <c r="B468" s="22"/>
      <c r="C468" s="11"/>
      <c r="D468" s="11"/>
      <c r="E468" s="11"/>
      <c r="F468" s="11"/>
      <c r="G468" s="52"/>
      <c r="H468" s="52"/>
      <c r="I468" s="11"/>
      <c r="J468" s="48"/>
      <c r="L468" s="22"/>
      <c r="M468" s="11"/>
      <c r="N468" s="11"/>
      <c r="O468" s="11"/>
      <c r="P468" s="11"/>
      <c r="Q468" s="52"/>
      <c r="R468" s="52"/>
      <c r="S468" s="11"/>
      <c r="T468" s="48"/>
    </row>
    <row r="469" spans="1:20" ht="15.75" thickBot="1">
      <c r="B469" s="49"/>
      <c r="C469" s="50"/>
      <c r="D469" s="50"/>
      <c r="E469" s="50"/>
      <c r="F469" s="50"/>
      <c r="G469" s="50"/>
      <c r="H469" s="50"/>
      <c r="I469" s="50"/>
      <c r="J469" s="51"/>
      <c r="L469" s="49"/>
      <c r="M469" s="50"/>
      <c r="N469" s="50"/>
      <c r="O469" s="50"/>
      <c r="P469" s="50"/>
      <c r="Q469" s="50"/>
      <c r="R469" s="50"/>
      <c r="S469" s="50"/>
      <c r="T469" s="51"/>
    </row>
    <row r="470" spans="1:20" ht="15.75" thickBot="1"/>
    <row r="471" spans="1:20">
      <c r="A471" s="169">
        <v>63</v>
      </c>
      <c r="B471" s="44"/>
      <c r="C471" s="45"/>
      <c r="D471" s="45"/>
      <c r="E471" s="45"/>
      <c r="F471" s="45"/>
      <c r="G471" s="45"/>
      <c r="H471" s="45"/>
      <c r="I471" s="45"/>
      <c r="J471" s="46"/>
      <c r="K471" s="219">
        <v>64</v>
      </c>
      <c r="L471" s="44"/>
      <c r="M471" s="45"/>
      <c r="N471" s="45"/>
      <c r="O471" s="45"/>
      <c r="P471" s="45"/>
      <c r="Q471" s="45"/>
      <c r="R471" s="45"/>
      <c r="S471" s="45"/>
      <c r="T471" s="46"/>
    </row>
    <row r="472" spans="1:20">
      <c r="B472" s="22"/>
      <c r="C472" s="47" t="str">
        <f t="shared" ref="C472" si="60">IF(C471="","",(SUM(G471:G484)+SUM(I471:I484))/C471)</f>
        <v/>
      </c>
      <c r="D472" s="11"/>
      <c r="E472" s="11"/>
      <c r="F472" s="11"/>
      <c r="G472" s="11"/>
      <c r="H472" s="52"/>
      <c r="I472" s="11"/>
      <c r="J472" s="48"/>
      <c r="L472" s="22"/>
      <c r="M472" s="47" t="str">
        <f t="shared" ref="M472" si="61">IF(M471="","",(SUM(Q471:Q484)+SUM(S471:S484))/M471)</f>
        <v/>
      </c>
      <c r="N472" s="11"/>
      <c r="O472" s="11"/>
      <c r="P472" s="11"/>
      <c r="Q472" s="11"/>
      <c r="R472" s="52"/>
      <c r="S472" s="11"/>
      <c r="T472" s="48"/>
    </row>
    <row r="473" spans="1:20">
      <c r="B473" s="22"/>
      <c r="C473" s="11"/>
      <c r="D473" s="11"/>
      <c r="E473" s="11"/>
      <c r="F473" s="11"/>
      <c r="G473" s="52"/>
      <c r="H473" s="11"/>
      <c r="I473" s="11"/>
      <c r="J473" s="48"/>
      <c r="L473" s="22"/>
      <c r="M473" s="11"/>
      <c r="N473" s="11"/>
      <c r="O473" s="11"/>
      <c r="P473" s="11"/>
      <c r="Q473" s="52"/>
      <c r="R473" s="11"/>
      <c r="S473" s="11"/>
      <c r="T473" s="48"/>
    </row>
    <row r="474" spans="1:20">
      <c r="B474" s="22"/>
      <c r="C474" s="11"/>
      <c r="D474" s="11"/>
      <c r="E474" s="11"/>
      <c r="F474" s="11"/>
      <c r="G474" s="52"/>
      <c r="H474" s="11"/>
      <c r="I474" s="11"/>
      <c r="J474" s="48"/>
      <c r="L474" s="22"/>
      <c r="M474" s="11"/>
      <c r="N474" s="11"/>
      <c r="O474" s="11"/>
      <c r="P474" s="11"/>
      <c r="Q474" s="52"/>
      <c r="R474" s="11"/>
      <c r="S474" s="11"/>
      <c r="T474" s="48"/>
    </row>
    <row r="475" spans="1:20" ht="15.75" thickBot="1">
      <c r="B475" s="22"/>
      <c r="C475" s="11"/>
      <c r="D475" s="11"/>
      <c r="E475" s="11"/>
      <c r="F475" s="11"/>
      <c r="G475" s="52"/>
      <c r="H475" s="11"/>
      <c r="I475" s="11"/>
      <c r="J475" s="48"/>
      <c r="L475" s="22"/>
      <c r="M475" s="11"/>
      <c r="N475" s="11"/>
      <c r="O475" s="11"/>
      <c r="P475" s="11"/>
      <c r="Q475" s="52"/>
      <c r="R475" s="11"/>
      <c r="S475" s="11"/>
      <c r="T475" s="48"/>
    </row>
    <row r="476" spans="1:20">
      <c r="B476" s="22"/>
      <c r="C476" s="184"/>
      <c r="D476" s="185"/>
      <c r="E476" s="186"/>
      <c r="F476" s="11"/>
      <c r="G476" s="52"/>
      <c r="H476" s="11"/>
      <c r="I476" s="11"/>
      <c r="J476" s="48"/>
      <c r="L476" s="22"/>
      <c r="M476" s="184"/>
      <c r="N476" s="185"/>
      <c r="O476" s="186"/>
      <c r="P476" s="11"/>
      <c r="Q476" s="52"/>
      <c r="R476" s="11"/>
      <c r="S476" s="11"/>
      <c r="T476" s="48"/>
    </row>
    <row r="477" spans="1:20" ht="15.75" thickBot="1">
      <c r="B477" s="22"/>
      <c r="C477" s="187"/>
      <c r="D477" s="188"/>
      <c r="E477" s="189"/>
      <c r="F477" s="11"/>
      <c r="G477" s="52"/>
      <c r="H477" s="11"/>
      <c r="I477" s="11"/>
      <c r="J477" s="48"/>
      <c r="L477" s="22"/>
      <c r="M477" s="187"/>
      <c r="N477" s="188"/>
      <c r="O477" s="189"/>
      <c r="P477" s="11"/>
      <c r="Q477" s="52"/>
      <c r="R477" s="11"/>
      <c r="S477" s="11"/>
      <c r="T477" s="48"/>
    </row>
    <row r="478" spans="1:20">
      <c r="B478" s="22"/>
      <c r="C478" s="11"/>
      <c r="D478" s="11"/>
      <c r="E478" s="11"/>
      <c r="F478" s="11"/>
      <c r="G478" s="52"/>
      <c r="H478" s="11"/>
      <c r="I478" s="11"/>
      <c r="J478" s="48"/>
      <c r="L478" s="22"/>
      <c r="M478" s="11"/>
      <c r="N478" s="11"/>
      <c r="O478" s="11"/>
      <c r="P478" s="11"/>
      <c r="Q478" s="52"/>
      <c r="R478" s="11"/>
      <c r="S478" s="11"/>
      <c r="T478" s="48"/>
    </row>
    <row r="479" spans="1:20">
      <c r="B479" s="22"/>
      <c r="C479" s="11"/>
      <c r="D479" s="11"/>
      <c r="E479" s="11"/>
      <c r="F479" s="11"/>
      <c r="G479" s="52"/>
      <c r="H479" s="11"/>
      <c r="I479" s="11"/>
      <c r="J479" s="48"/>
      <c r="L479" s="22"/>
      <c r="M479" s="11"/>
      <c r="N479" s="11"/>
      <c r="O479" s="11"/>
      <c r="P479" s="11"/>
      <c r="Q479" s="52"/>
      <c r="R479" s="11"/>
      <c r="S479" s="11"/>
      <c r="T479" s="48"/>
    </row>
    <row r="480" spans="1:20">
      <c r="B480" s="22"/>
      <c r="C480" s="11"/>
      <c r="D480" s="11"/>
      <c r="E480" s="11"/>
      <c r="F480" s="11"/>
      <c r="G480" s="52"/>
      <c r="H480" s="11"/>
      <c r="I480" s="11"/>
      <c r="J480" s="48"/>
      <c r="L480" s="22"/>
      <c r="M480" s="11"/>
      <c r="N480" s="11"/>
      <c r="O480" s="11"/>
      <c r="P480" s="11"/>
      <c r="Q480" s="52"/>
      <c r="R480" s="11"/>
      <c r="S480" s="11"/>
      <c r="T480" s="48"/>
    </row>
    <row r="481" spans="1:20">
      <c r="B481" s="22"/>
      <c r="C481" s="11"/>
      <c r="D481" s="11"/>
      <c r="E481" s="11"/>
      <c r="F481" s="11"/>
      <c r="G481" s="52"/>
      <c r="H481" s="11"/>
      <c r="I481" s="11"/>
      <c r="J481" s="48"/>
      <c r="L481" s="22"/>
      <c r="M481" s="11"/>
      <c r="N481" s="11"/>
      <c r="O481" s="11"/>
      <c r="P481" s="11"/>
      <c r="Q481" s="52"/>
      <c r="R481" s="11"/>
      <c r="S481" s="11"/>
      <c r="T481" s="48"/>
    </row>
    <row r="482" spans="1:20">
      <c r="B482" s="22"/>
      <c r="C482" s="11"/>
      <c r="D482" s="11"/>
      <c r="E482" s="11"/>
      <c r="F482" s="11"/>
      <c r="G482" s="52"/>
      <c r="H482" s="52"/>
      <c r="I482" s="11"/>
      <c r="J482" s="48"/>
      <c r="L482" s="22"/>
      <c r="M482" s="11"/>
      <c r="N482" s="11"/>
      <c r="O482" s="11"/>
      <c r="P482" s="11"/>
      <c r="Q482" s="52"/>
      <c r="R482" s="52"/>
      <c r="S482" s="11"/>
      <c r="T482" s="48"/>
    </row>
    <row r="483" spans="1:20">
      <c r="B483" s="22"/>
      <c r="C483" s="11"/>
      <c r="D483" s="11"/>
      <c r="E483" s="11"/>
      <c r="F483" s="11"/>
      <c r="G483" s="52"/>
      <c r="H483" s="52"/>
      <c r="I483" s="11"/>
      <c r="J483" s="48"/>
      <c r="L483" s="22"/>
      <c r="M483" s="11"/>
      <c r="N483" s="11"/>
      <c r="O483" s="11"/>
      <c r="P483" s="11"/>
      <c r="Q483" s="52"/>
      <c r="R483" s="52"/>
      <c r="S483" s="11"/>
      <c r="T483" s="48"/>
    </row>
    <row r="484" spans="1:20" ht="15.75" thickBot="1">
      <c r="B484" s="49"/>
      <c r="C484" s="50"/>
      <c r="D484" s="50"/>
      <c r="E484" s="50"/>
      <c r="F484" s="50"/>
      <c r="G484" s="50"/>
      <c r="H484" s="50"/>
      <c r="I484" s="50"/>
      <c r="J484" s="51"/>
      <c r="L484" s="49"/>
      <c r="M484" s="50"/>
      <c r="N484" s="50"/>
      <c r="O484" s="50"/>
      <c r="P484" s="50"/>
      <c r="Q484" s="50"/>
      <c r="R484" s="50"/>
      <c r="S484" s="50"/>
      <c r="T484" s="51"/>
    </row>
    <row r="485" spans="1:20" ht="15.75" thickBot="1"/>
    <row r="486" spans="1:20">
      <c r="A486" s="169">
        <v>65</v>
      </c>
      <c r="B486" s="44"/>
      <c r="C486" s="45"/>
      <c r="D486" s="45"/>
      <c r="E486" s="45"/>
      <c r="F486" s="45"/>
      <c r="G486" s="45"/>
      <c r="H486" s="45"/>
      <c r="I486" s="45"/>
      <c r="J486" s="46"/>
      <c r="K486" s="219">
        <v>66</v>
      </c>
      <c r="L486" s="44"/>
      <c r="M486" s="45"/>
      <c r="N486" s="45"/>
      <c r="O486" s="45"/>
      <c r="P486" s="45"/>
      <c r="Q486" s="45"/>
      <c r="R486" s="45"/>
      <c r="S486" s="45"/>
      <c r="T486" s="46"/>
    </row>
    <row r="487" spans="1:20">
      <c r="B487" s="22"/>
      <c r="C487" s="47" t="str">
        <f t="shared" ref="C487" si="62">IF(C486="","",(SUM(G486:G499)+SUM(I486:I499))/C486)</f>
        <v/>
      </c>
      <c r="D487" s="11"/>
      <c r="E487" s="11"/>
      <c r="F487" s="11"/>
      <c r="G487" s="11"/>
      <c r="H487" s="52"/>
      <c r="I487" s="11"/>
      <c r="J487" s="48"/>
      <c r="L487" s="22"/>
      <c r="M487" s="47" t="str">
        <f t="shared" ref="M487" si="63">IF(M486="","",(SUM(Q486:Q499)+SUM(S486:S499))/M486)</f>
        <v/>
      </c>
      <c r="N487" s="11"/>
      <c r="O487" s="11"/>
      <c r="P487" s="11"/>
      <c r="Q487" s="11"/>
      <c r="R487" s="52"/>
      <c r="S487" s="11"/>
      <c r="T487" s="48"/>
    </row>
    <row r="488" spans="1:20">
      <c r="B488" s="22"/>
      <c r="C488" s="11"/>
      <c r="D488" s="11"/>
      <c r="E488" s="11"/>
      <c r="F488" s="11"/>
      <c r="G488" s="52"/>
      <c r="H488" s="11"/>
      <c r="I488" s="11"/>
      <c r="J488" s="48"/>
      <c r="L488" s="22"/>
      <c r="M488" s="11"/>
      <c r="N488" s="11"/>
      <c r="O488" s="11"/>
      <c r="P488" s="11"/>
      <c r="Q488" s="52"/>
      <c r="R488" s="11"/>
      <c r="S488" s="11"/>
      <c r="T488" s="48"/>
    </row>
    <row r="489" spans="1:20">
      <c r="B489" s="22"/>
      <c r="C489" s="11"/>
      <c r="D489" s="11"/>
      <c r="E489" s="11"/>
      <c r="F489" s="11"/>
      <c r="G489" s="52"/>
      <c r="H489" s="11"/>
      <c r="I489" s="11"/>
      <c r="J489" s="48"/>
      <c r="L489" s="22"/>
      <c r="M489" s="11"/>
      <c r="N489" s="11"/>
      <c r="O489" s="11"/>
      <c r="P489" s="11"/>
      <c r="Q489" s="52"/>
      <c r="R489" s="11"/>
      <c r="S489" s="11"/>
      <c r="T489" s="48"/>
    </row>
    <row r="490" spans="1:20" ht="15.75" thickBot="1">
      <c r="B490" s="22"/>
      <c r="C490" s="11"/>
      <c r="D490" s="11"/>
      <c r="E490" s="11"/>
      <c r="F490" s="11"/>
      <c r="G490" s="52"/>
      <c r="H490" s="11"/>
      <c r="I490" s="11"/>
      <c r="J490" s="48"/>
      <c r="L490" s="22"/>
      <c r="M490" s="11"/>
      <c r="N490" s="11"/>
      <c r="O490" s="11"/>
      <c r="P490" s="11"/>
      <c r="Q490" s="52"/>
      <c r="R490" s="11"/>
      <c r="S490" s="11"/>
      <c r="T490" s="48"/>
    </row>
    <row r="491" spans="1:20">
      <c r="B491" s="22"/>
      <c r="C491" s="184"/>
      <c r="D491" s="185"/>
      <c r="E491" s="186"/>
      <c r="F491" s="11"/>
      <c r="G491" s="52"/>
      <c r="H491" s="11"/>
      <c r="I491" s="11"/>
      <c r="J491" s="48"/>
      <c r="L491" s="22"/>
      <c r="M491" s="184"/>
      <c r="N491" s="185"/>
      <c r="O491" s="186"/>
      <c r="P491" s="11"/>
      <c r="Q491" s="52"/>
      <c r="R491" s="11"/>
      <c r="S491" s="11"/>
      <c r="T491" s="48"/>
    </row>
    <row r="492" spans="1:20" ht="15.75" thickBot="1">
      <c r="B492" s="22"/>
      <c r="C492" s="187"/>
      <c r="D492" s="188"/>
      <c r="E492" s="189"/>
      <c r="F492" s="11"/>
      <c r="G492" s="52"/>
      <c r="H492" s="11"/>
      <c r="I492" s="11"/>
      <c r="J492" s="48"/>
      <c r="L492" s="22"/>
      <c r="M492" s="187"/>
      <c r="N492" s="188"/>
      <c r="O492" s="189"/>
      <c r="P492" s="11"/>
      <c r="Q492" s="52"/>
      <c r="R492" s="11"/>
      <c r="S492" s="11"/>
      <c r="T492" s="48"/>
    </row>
    <row r="493" spans="1:20">
      <c r="B493" s="22"/>
      <c r="C493" s="11"/>
      <c r="D493" s="11"/>
      <c r="E493" s="11"/>
      <c r="F493" s="11"/>
      <c r="G493" s="52"/>
      <c r="H493" s="11"/>
      <c r="I493" s="11"/>
      <c r="J493" s="48"/>
      <c r="L493" s="22"/>
      <c r="M493" s="11"/>
      <c r="N493" s="11"/>
      <c r="O493" s="11"/>
      <c r="P493" s="11"/>
      <c r="Q493" s="52"/>
      <c r="R493" s="11"/>
      <c r="S493" s="11"/>
      <c r="T493" s="48"/>
    </row>
    <row r="494" spans="1:20">
      <c r="B494" s="22"/>
      <c r="C494" s="11"/>
      <c r="D494" s="11"/>
      <c r="E494" s="11"/>
      <c r="F494" s="11"/>
      <c r="G494" s="52"/>
      <c r="H494" s="11"/>
      <c r="I494" s="11"/>
      <c r="J494" s="48"/>
      <c r="L494" s="22"/>
      <c r="M494" s="11"/>
      <c r="N494" s="11"/>
      <c r="O494" s="11"/>
      <c r="P494" s="11"/>
      <c r="Q494" s="52"/>
      <c r="R494" s="11"/>
      <c r="S494" s="11"/>
      <c r="T494" s="48"/>
    </row>
    <row r="495" spans="1:20">
      <c r="B495" s="22"/>
      <c r="C495" s="11"/>
      <c r="D495" s="11"/>
      <c r="E495" s="11"/>
      <c r="F495" s="11"/>
      <c r="G495" s="52"/>
      <c r="H495" s="11"/>
      <c r="I495" s="11"/>
      <c r="J495" s="48"/>
      <c r="L495" s="22"/>
      <c r="M495" s="11"/>
      <c r="N495" s="11"/>
      <c r="O495" s="11"/>
      <c r="P495" s="11"/>
      <c r="Q495" s="52"/>
      <c r="R495" s="11"/>
      <c r="S495" s="11"/>
      <c r="T495" s="48"/>
    </row>
    <row r="496" spans="1:20">
      <c r="B496" s="22"/>
      <c r="C496" s="11"/>
      <c r="D496" s="11"/>
      <c r="E496" s="11"/>
      <c r="F496" s="11"/>
      <c r="G496" s="52"/>
      <c r="H496" s="11"/>
      <c r="I496" s="11"/>
      <c r="J496" s="48"/>
      <c r="L496" s="22"/>
      <c r="M496" s="11"/>
      <c r="N496" s="11"/>
      <c r="O496" s="11"/>
      <c r="P496" s="11"/>
      <c r="Q496" s="52"/>
      <c r="R496" s="11"/>
      <c r="S496" s="11"/>
      <c r="T496" s="48"/>
    </row>
    <row r="497" spans="1:20">
      <c r="B497" s="22"/>
      <c r="C497" s="11"/>
      <c r="D497" s="11"/>
      <c r="E497" s="11"/>
      <c r="F497" s="11"/>
      <c r="G497" s="52"/>
      <c r="H497" s="52"/>
      <c r="I497" s="11"/>
      <c r="J497" s="48"/>
      <c r="L497" s="22"/>
      <c r="M497" s="11"/>
      <c r="N497" s="11"/>
      <c r="O497" s="11"/>
      <c r="P497" s="11"/>
      <c r="Q497" s="52"/>
      <c r="R497" s="52"/>
      <c r="S497" s="11"/>
      <c r="T497" s="48"/>
    </row>
    <row r="498" spans="1:20">
      <c r="B498" s="22"/>
      <c r="C498" s="11"/>
      <c r="D498" s="11"/>
      <c r="E498" s="11"/>
      <c r="F498" s="11"/>
      <c r="G498" s="52"/>
      <c r="H498" s="52"/>
      <c r="I498" s="11"/>
      <c r="J498" s="48"/>
      <c r="L498" s="22"/>
      <c r="M498" s="11"/>
      <c r="N498" s="11"/>
      <c r="O498" s="11"/>
      <c r="P498" s="11"/>
      <c r="Q498" s="52"/>
      <c r="R498" s="52"/>
      <c r="S498" s="11"/>
      <c r="T498" s="48"/>
    </row>
    <row r="499" spans="1:20" ht="15.75" thickBot="1">
      <c r="B499" s="49"/>
      <c r="C499" s="50"/>
      <c r="D499" s="50"/>
      <c r="E499" s="50"/>
      <c r="F499" s="50"/>
      <c r="G499" s="50"/>
      <c r="H499" s="50"/>
      <c r="I499" s="50"/>
      <c r="J499" s="51"/>
      <c r="L499" s="49"/>
      <c r="M499" s="50"/>
      <c r="N499" s="50"/>
      <c r="O499" s="50"/>
      <c r="P499" s="50"/>
      <c r="Q499" s="50"/>
      <c r="R499" s="50"/>
      <c r="S499" s="50"/>
      <c r="T499" s="51"/>
    </row>
    <row r="500" spans="1:20" ht="15.75" thickBot="1"/>
    <row r="501" spans="1:20">
      <c r="A501" s="169">
        <v>67</v>
      </c>
      <c r="B501" s="44"/>
      <c r="C501" s="45"/>
      <c r="D501" s="45"/>
      <c r="E501" s="45"/>
      <c r="F501" s="45"/>
      <c r="G501" s="45"/>
      <c r="H501" s="45"/>
      <c r="I501" s="45"/>
      <c r="J501" s="46"/>
      <c r="K501" s="219">
        <v>68</v>
      </c>
      <c r="L501" s="44"/>
      <c r="M501" s="45"/>
      <c r="N501" s="45"/>
      <c r="O501" s="45"/>
      <c r="P501" s="45"/>
      <c r="Q501" s="45"/>
      <c r="R501" s="45"/>
      <c r="S501" s="45"/>
      <c r="T501" s="46"/>
    </row>
    <row r="502" spans="1:20">
      <c r="B502" s="22"/>
      <c r="C502" s="47" t="str">
        <f t="shared" ref="C502" si="64">IF(C501="","",(SUM(G501:G514)+SUM(I501:I514))/C501)</f>
        <v/>
      </c>
      <c r="D502" s="11"/>
      <c r="E502" s="11"/>
      <c r="F502" s="11"/>
      <c r="G502" s="11"/>
      <c r="H502" s="52"/>
      <c r="I502" s="11"/>
      <c r="J502" s="48"/>
      <c r="L502" s="22"/>
      <c r="M502" s="47" t="str">
        <f t="shared" ref="M502" si="65">IF(M501="","",(SUM(Q501:Q514)+SUM(S501:S514))/M501)</f>
        <v/>
      </c>
      <c r="N502" s="11"/>
      <c r="O502" s="11"/>
      <c r="P502" s="11"/>
      <c r="Q502" s="11"/>
      <c r="R502" s="52"/>
      <c r="S502" s="11"/>
      <c r="T502" s="48"/>
    </row>
    <row r="503" spans="1:20">
      <c r="B503" s="22"/>
      <c r="C503" s="11"/>
      <c r="D503" s="11"/>
      <c r="E503" s="11"/>
      <c r="F503" s="11"/>
      <c r="G503" s="52"/>
      <c r="H503" s="11"/>
      <c r="I503" s="11"/>
      <c r="J503" s="48"/>
      <c r="L503" s="22"/>
      <c r="M503" s="11"/>
      <c r="N503" s="11"/>
      <c r="O503" s="11"/>
      <c r="P503" s="11"/>
      <c r="Q503" s="52"/>
      <c r="R503" s="11"/>
      <c r="S503" s="11"/>
      <c r="T503" s="48"/>
    </row>
    <row r="504" spans="1:20">
      <c r="B504" s="22"/>
      <c r="C504" s="11"/>
      <c r="D504" s="11"/>
      <c r="E504" s="11"/>
      <c r="F504" s="11"/>
      <c r="G504" s="52"/>
      <c r="H504" s="11"/>
      <c r="I504" s="11"/>
      <c r="J504" s="48"/>
      <c r="L504" s="22"/>
      <c r="M504" s="11"/>
      <c r="N504" s="11"/>
      <c r="O504" s="11"/>
      <c r="P504" s="11"/>
      <c r="Q504" s="52"/>
      <c r="R504" s="11"/>
      <c r="S504" s="11"/>
      <c r="T504" s="48"/>
    </row>
    <row r="505" spans="1:20" ht="15.75" thickBot="1">
      <c r="B505" s="22"/>
      <c r="C505" s="11"/>
      <c r="D505" s="11"/>
      <c r="E505" s="11"/>
      <c r="F505" s="11"/>
      <c r="G505" s="52"/>
      <c r="H505" s="11"/>
      <c r="I505" s="11"/>
      <c r="J505" s="48"/>
      <c r="L505" s="22"/>
      <c r="M505" s="11"/>
      <c r="N505" s="11"/>
      <c r="O505" s="11"/>
      <c r="P505" s="11"/>
      <c r="Q505" s="52"/>
      <c r="R505" s="11"/>
      <c r="S505" s="11"/>
      <c r="T505" s="48"/>
    </row>
    <row r="506" spans="1:20">
      <c r="B506" s="22"/>
      <c r="C506" s="184"/>
      <c r="D506" s="185"/>
      <c r="E506" s="186"/>
      <c r="F506" s="11"/>
      <c r="G506" s="52"/>
      <c r="H506" s="11"/>
      <c r="I506" s="11"/>
      <c r="J506" s="48"/>
      <c r="L506" s="22"/>
      <c r="M506" s="184"/>
      <c r="N506" s="185"/>
      <c r="O506" s="186"/>
      <c r="P506" s="11"/>
      <c r="Q506" s="52"/>
      <c r="R506" s="11"/>
      <c r="S506" s="11"/>
      <c r="T506" s="48"/>
    </row>
    <row r="507" spans="1:20" ht="15.75" thickBot="1">
      <c r="B507" s="22"/>
      <c r="C507" s="187"/>
      <c r="D507" s="188"/>
      <c r="E507" s="189"/>
      <c r="F507" s="11"/>
      <c r="G507" s="52"/>
      <c r="H507" s="11"/>
      <c r="I507" s="11"/>
      <c r="J507" s="48"/>
      <c r="L507" s="22"/>
      <c r="M507" s="187"/>
      <c r="N507" s="188"/>
      <c r="O507" s="189"/>
      <c r="P507" s="11"/>
      <c r="Q507" s="52"/>
      <c r="R507" s="11"/>
      <c r="S507" s="11"/>
      <c r="T507" s="48"/>
    </row>
    <row r="508" spans="1:20">
      <c r="B508" s="22"/>
      <c r="C508" s="11"/>
      <c r="D508" s="11"/>
      <c r="E508" s="11"/>
      <c r="F508" s="11"/>
      <c r="G508" s="52"/>
      <c r="H508" s="11"/>
      <c r="I508" s="11"/>
      <c r="J508" s="48"/>
      <c r="L508" s="22"/>
      <c r="M508" s="11"/>
      <c r="N508" s="11"/>
      <c r="O508" s="11"/>
      <c r="P508" s="11"/>
      <c r="Q508" s="52"/>
      <c r="R508" s="11"/>
      <c r="S508" s="11"/>
      <c r="T508" s="48"/>
    </row>
    <row r="509" spans="1:20">
      <c r="B509" s="22"/>
      <c r="C509" s="11"/>
      <c r="D509" s="11"/>
      <c r="E509" s="11"/>
      <c r="F509" s="11"/>
      <c r="G509" s="52"/>
      <c r="H509" s="11"/>
      <c r="I509" s="11"/>
      <c r="J509" s="48"/>
      <c r="L509" s="22"/>
      <c r="M509" s="11"/>
      <c r="N509" s="11"/>
      <c r="O509" s="11"/>
      <c r="P509" s="11"/>
      <c r="Q509" s="52"/>
      <c r="R509" s="11"/>
      <c r="S509" s="11"/>
      <c r="T509" s="48"/>
    </row>
    <row r="510" spans="1:20">
      <c r="B510" s="22"/>
      <c r="C510" s="11"/>
      <c r="D510" s="11"/>
      <c r="E510" s="11"/>
      <c r="F510" s="11"/>
      <c r="G510" s="52"/>
      <c r="H510" s="11"/>
      <c r="I510" s="11"/>
      <c r="J510" s="48"/>
      <c r="L510" s="22"/>
      <c r="M510" s="11"/>
      <c r="N510" s="11"/>
      <c r="O510" s="11"/>
      <c r="P510" s="11"/>
      <c r="Q510" s="52"/>
      <c r="R510" s="11"/>
      <c r="S510" s="11"/>
      <c r="T510" s="48"/>
    </row>
    <row r="511" spans="1:20">
      <c r="B511" s="22"/>
      <c r="C511" s="11"/>
      <c r="D511" s="11"/>
      <c r="E511" s="11"/>
      <c r="F511" s="11"/>
      <c r="G511" s="52"/>
      <c r="H511" s="11"/>
      <c r="I511" s="11"/>
      <c r="J511" s="48"/>
      <c r="L511" s="22"/>
      <c r="M511" s="11"/>
      <c r="N511" s="11"/>
      <c r="O511" s="11"/>
      <c r="P511" s="11"/>
      <c r="Q511" s="52"/>
      <c r="R511" s="11"/>
      <c r="S511" s="11"/>
      <c r="T511" s="48"/>
    </row>
    <row r="512" spans="1:20">
      <c r="B512" s="22"/>
      <c r="C512" s="11"/>
      <c r="D512" s="11"/>
      <c r="E512" s="11"/>
      <c r="F512" s="11"/>
      <c r="G512" s="52"/>
      <c r="H512" s="52"/>
      <c r="I512" s="11"/>
      <c r="J512" s="48"/>
      <c r="L512" s="22"/>
      <c r="M512" s="11"/>
      <c r="N512" s="11"/>
      <c r="O512" s="11"/>
      <c r="P512" s="11"/>
      <c r="Q512" s="52"/>
      <c r="R512" s="52"/>
      <c r="S512" s="11"/>
      <c r="T512" s="48"/>
    </row>
    <row r="513" spans="1:20">
      <c r="B513" s="22"/>
      <c r="C513" s="11"/>
      <c r="D513" s="11"/>
      <c r="E513" s="11"/>
      <c r="F513" s="11"/>
      <c r="G513" s="52"/>
      <c r="H513" s="52"/>
      <c r="I513" s="11"/>
      <c r="J513" s="48"/>
      <c r="L513" s="22"/>
      <c r="M513" s="11"/>
      <c r="N513" s="11"/>
      <c r="O513" s="11"/>
      <c r="P513" s="11"/>
      <c r="Q513" s="52"/>
      <c r="R513" s="52"/>
      <c r="S513" s="11"/>
      <c r="T513" s="48"/>
    </row>
    <row r="514" spans="1:20" ht="15.75" thickBot="1">
      <c r="B514" s="49"/>
      <c r="C514" s="50"/>
      <c r="D514" s="50"/>
      <c r="E514" s="50"/>
      <c r="F514" s="50"/>
      <c r="G514" s="50"/>
      <c r="H514" s="50"/>
      <c r="I514" s="50"/>
      <c r="J514" s="51"/>
      <c r="L514" s="49"/>
      <c r="M514" s="50"/>
      <c r="N514" s="50"/>
      <c r="O514" s="50"/>
      <c r="P514" s="50"/>
      <c r="Q514" s="50"/>
      <c r="R514" s="50"/>
      <c r="S514" s="50"/>
      <c r="T514" s="51"/>
    </row>
    <row r="515" spans="1:20" ht="15.75" thickBot="1"/>
    <row r="516" spans="1:20">
      <c r="A516" s="169">
        <v>69</v>
      </c>
      <c r="B516" s="44"/>
      <c r="C516" s="45"/>
      <c r="D516" s="45"/>
      <c r="E516" s="45"/>
      <c r="F516" s="45"/>
      <c r="G516" s="45"/>
      <c r="H516" s="45"/>
      <c r="I516" s="45"/>
      <c r="J516" s="46"/>
      <c r="K516" s="219">
        <v>70</v>
      </c>
      <c r="L516" s="44"/>
      <c r="M516" s="45"/>
      <c r="N516" s="45"/>
      <c r="O516" s="45"/>
      <c r="P516" s="45"/>
      <c r="Q516" s="45"/>
      <c r="R516" s="45"/>
      <c r="S516" s="45"/>
      <c r="T516" s="46"/>
    </row>
    <row r="517" spans="1:20">
      <c r="B517" s="22"/>
      <c r="C517" s="47" t="str">
        <f t="shared" ref="C517" si="66">IF(C516="","",(SUM(G516:G529)+SUM(I516:I529))/C516)</f>
        <v/>
      </c>
      <c r="D517" s="11"/>
      <c r="E517" s="11"/>
      <c r="F517" s="11"/>
      <c r="G517" s="11"/>
      <c r="H517" s="52"/>
      <c r="I517" s="11"/>
      <c r="J517" s="48"/>
      <c r="L517" s="22"/>
      <c r="M517" s="47" t="str">
        <f t="shared" ref="M517" si="67">IF(M516="","",(SUM(Q516:Q529)+SUM(S516:S529))/M516)</f>
        <v/>
      </c>
      <c r="N517" s="11"/>
      <c r="O517" s="11"/>
      <c r="P517" s="11"/>
      <c r="Q517" s="11"/>
      <c r="R517" s="52"/>
      <c r="S517" s="11"/>
      <c r="T517" s="48"/>
    </row>
    <row r="518" spans="1:20">
      <c r="B518" s="22"/>
      <c r="C518" s="11"/>
      <c r="D518" s="11"/>
      <c r="E518" s="11"/>
      <c r="F518" s="11"/>
      <c r="G518" s="52"/>
      <c r="H518" s="11"/>
      <c r="I518" s="11"/>
      <c r="J518" s="48"/>
      <c r="L518" s="22"/>
      <c r="M518" s="11"/>
      <c r="N518" s="11"/>
      <c r="O518" s="11"/>
      <c r="P518" s="11"/>
      <c r="Q518" s="52"/>
      <c r="R518" s="11"/>
      <c r="S518" s="11"/>
      <c r="T518" s="48"/>
    </row>
    <row r="519" spans="1:20">
      <c r="B519" s="22"/>
      <c r="C519" s="11"/>
      <c r="D519" s="11"/>
      <c r="E519" s="11"/>
      <c r="F519" s="11"/>
      <c r="G519" s="52"/>
      <c r="H519" s="11"/>
      <c r="I519" s="11"/>
      <c r="J519" s="48"/>
      <c r="L519" s="22"/>
      <c r="M519" s="11"/>
      <c r="N519" s="11"/>
      <c r="O519" s="11"/>
      <c r="P519" s="11"/>
      <c r="Q519" s="52"/>
      <c r="R519" s="11"/>
      <c r="S519" s="11"/>
      <c r="T519" s="48"/>
    </row>
    <row r="520" spans="1:20" ht="15.75" thickBot="1">
      <c r="B520" s="22"/>
      <c r="C520" s="11"/>
      <c r="D520" s="11"/>
      <c r="E520" s="11"/>
      <c r="F520" s="11"/>
      <c r="G520" s="52"/>
      <c r="H520" s="11"/>
      <c r="I520" s="11"/>
      <c r="J520" s="48"/>
      <c r="L520" s="22"/>
      <c r="M520" s="11"/>
      <c r="N520" s="11"/>
      <c r="O520" s="11"/>
      <c r="P520" s="11"/>
      <c r="Q520" s="52"/>
      <c r="R520" s="11"/>
      <c r="S520" s="11"/>
      <c r="T520" s="48"/>
    </row>
    <row r="521" spans="1:20">
      <c r="B521" s="22"/>
      <c r="C521" s="184"/>
      <c r="D521" s="185"/>
      <c r="E521" s="186"/>
      <c r="F521" s="11"/>
      <c r="G521" s="52"/>
      <c r="H521" s="11"/>
      <c r="I521" s="11"/>
      <c r="J521" s="48"/>
      <c r="L521" s="22"/>
      <c r="M521" s="184"/>
      <c r="N521" s="185"/>
      <c r="O521" s="186"/>
      <c r="P521" s="11"/>
      <c r="Q521" s="52"/>
      <c r="R521" s="11"/>
      <c r="S521" s="11"/>
      <c r="T521" s="48"/>
    </row>
    <row r="522" spans="1:20" ht="15.75" thickBot="1">
      <c r="B522" s="22"/>
      <c r="C522" s="187"/>
      <c r="D522" s="188"/>
      <c r="E522" s="189"/>
      <c r="F522" s="11"/>
      <c r="G522" s="52"/>
      <c r="H522" s="11"/>
      <c r="I522" s="11"/>
      <c r="J522" s="48"/>
      <c r="L522" s="22"/>
      <c r="M522" s="187"/>
      <c r="N522" s="188"/>
      <c r="O522" s="189"/>
      <c r="P522" s="11"/>
      <c r="Q522" s="52"/>
      <c r="R522" s="11"/>
      <c r="S522" s="11"/>
      <c r="T522" s="48"/>
    </row>
    <row r="523" spans="1:20">
      <c r="B523" s="22"/>
      <c r="C523" s="11"/>
      <c r="D523" s="11"/>
      <c r="E523" s="11"/>
      <c r="F523" s="11"/>
      <c r="G523" s="52"/>
      <c r="H523" s="11"/>
      <c r="I523" s="11"/>
      <c r="J523" s="48"/>
      <c r="L523" s="22"/>
      <c r="M523" s="11"/>
      <c r="N523" s="11"/>
      <c r="O523" s="11"/>
      <c r="P523" s="11"/>
      <c r="Q523" s="52"/>
      <c r="R523" s="11"/>
      <c r="S523" s="11"/>
      <c r="T523" s="48"/>
    </row>
    <row r="524" spans="1:20">
      <c r="B524" s="22"/>
      <c r="C524" s="11"/>
      <c r="D524" s="11"/>
      <c r="E524" s="11"/>
      <c r="F524" s="11"/>
      <c r="G524" s="52"/>
      <c r="H524" s="11"/>
      <c r="I524" s="11"/>
      <c r="J524" s="48"/>
      <c r="L524" s="22"/>
      <c r="M524" s="11"/>
      <c r="N524" s="11"/>
      <c r="O524" s="11"/>
      <c r="P524" s="11"/>
      <c r="Q524" s="52"/>
      <c r="R524" s="11"/>
      <c r="S524" s="11"/>
      <c r="T524" s="48"/>
    </row>
    <row r="525" spans="1:20">
      <c r="B525" s="22"/>
      <c r="C525" s="11"/>
      <c r="D525" s="11"/>
      <c r="E525" s="11"/>
      <c r="F525" s="11"/>
      <c r="G525" s="52"/>
      <c r="H525" s="11"/>
      <c r="I525" s="11"/>
      <c r="J525" s="48"/>
      <c r="L525" s="22"/>
      <c r="M525" s="11"/>
      <c r="N525" s="11"/>
      <c r="O525" s="11"/>
      <c r="P525" s="11"/>
      <c r="Q525" s="52"/>
      <c r="R525" s="11"/>
      <c r="S525" s="11"/>
      <c r="T525" s="48"/>
    </row>
    <row r="526" spans="1:20">
      <c r="B526" s="22"/>
      <c r="C526" s="11"/>
      <c r="D526" s="11"/>
      <c r="E526" s="11"/>
      <c r="F526" s="11"/>
      <c r="G526" s="52"/>
      <c r="H526" s="11"/>
      <c r="I526" s="11"/>
      <c r="J526" s="48"/>
      <c r="L526" s="22"/>
      <c r="M526" s="11"/>
      <c r="N526" s="11"/>
      <c r="O526" s="11"/>
      <c r="P526" s="11"/>
      <c r="Q526" s="52"/>
      <c r="R526" s="11"/>
      <c r="S526" s="11"/>
      <c r="T526" s="48"/>
    </row>
    <row r="527" spans="1:20">
      <c r="B527" s="22"/>
      <c r="C527" s="11"/>
      <c r="D527" s="11"/>
      <c r="E527" s="11"/>
      <c r="F527" s="11"/>
      <c r="G527" s="52"/>
      <c r="H527" s="52"/>
      <c r="I527" s="11"/>
      <c r="J527" s="48"/>
      <c r="L527" s="22"/>
      <c r="M527" s="11"/>
      <c r="N527" s="11"/>
      <c r="O527" s="11"/>
      <c r="P527" s="11"/>
      <c r="Q527" s="52"/>
      <c r="R527" s="52"/>
      <c r="S527" s="11"/>
      <c r="T527" s="48"/>
    </row>
    <row r="528" spans="1:20">
      <c r="B528" s="22"/>
      <c r="C528" s="11"/>
      <c r="D528" s="11"/>
      <c r="E528" s="11"/>
      <c r="F528" s="11"/>
      <c r="G528" s="52"/>
      <c r="H528" s="52"/>
      <c r="I528" s="11"/>
      <c r="J528" s="48"/>
      <c r="L528" s="22"/>
      <c r="M528" s="11"/>
      <c r="N528" s="11"/>
      <c r="O528" s="11"/>
      <c r="P528" s="11"/>
      <c r="Q528" s="52"/>
      <c r="R528" s="52"/>
      <c r="S528" s="11"/>
      <c r="T528" s="48"/>
    </row>
    <row r="529" spans="2:20" ht="15.75" thickBot="1">
      <c r="B529" s="49"/>
      <c r="C529" s="50"/>
      <c r="D529" s="50"/>
      <c r="E529" s="50"/>
      <c r="F529" s="50"/>
      <c r="G529" s="50"/>
      <c r="H529" s="50"/>
      <c r="I529" s="50"/>
      <c r="J529" s="51"/>
      <c r="L529" s="49"/>
      <c r="M529" s="50"/>
      <c r="N529" s="50"/>
      <c r="O529" s="50"/>
      <c r="P529" s="50"/>
      <c r="Q529" s="50"/>
      <c r="R529" s="50"/>
      <c r="S529" s="50"/>
      <c r="T529" s="51"/>
    </row>
  </sheetData>
  <dataConsolidate/>
  <mergeCells count="111">
    <mergeCell ref="C269:E273"/>
    <mergeCell ref="M269:O273"/>
    <mergeCell ref="C41:E42"/>
    <mergeCell ref="M41:O42"/>
    <mergeCell ref="C44:E48"/>
    <mergeCell ref="M44:O48"/>
    <mergeCell ref="C86:E87"/>
    <mergeCell ref="M86:O87"/>
    <mergeCell ref="C89:E93"/>
    <mergeCell ref="M89:O93"/>
    <mergeCell ref="C161:E162"/>
    <mergeCell ref="M161:O162"/>
    <mergeCell ref="C164:E168"/>
    <mergeCell ref="M164:O168"/>
    <mergeCell ref="C224:E228"/>
    <mergeCell ref="M224:O228"/>
    <mergeCell ref="C239:E243"/>
    <mergeCell ref="M239:O243"/>
    <mergeCell ref="C254:E258"/>
    <mergeCell ref="M254:O258"/>
    <mergeCell ref="C179:E183"/>
    <mergeCell ref="M179:O183"/>
    <mergeCell ref="C194:E198"/>
    <mergeCell ref="M194:O198"/>
    <mergeCell ref="C209:E213"/>
    <mergeCell ref="M209:O213"/>
    <mergeCell ref="C119:E123"/>
    <mergeCell ref="M119:O123"/>
    <mergeCell ref="C134:E138"/>
    <mergeCell ref="M134:O138"/>
    <mergeCell ref="C149:E153"/>
    <mergeCell ref="M149:O153"/>
    <mergeCell ref="C59:E63"/>
    <mergeCell ref="M59:O63"/>
    <mergeCell ref="C74:E78"/>
    <mergeCell ref="M74:O78"/>
    <mergeCell ref="C104:E108"/>
    <mergeCell ref="M104:O108"/>
    <mergeCell ref="C521:E522"/>
    <mergeCell ref="M521:O522"/>
    <mergeCell ref="C476:E477"/>
    <mergeCell ref="M476:O477"/>
    <mergeCell ref="C506:E507"/>
    <mergeCell ref="M506:O507"/>
    <mergeCell ref="C416:E417"/>
    <mergeCell ref="M416:O417"/>
    <mergeCell ref="C461:E462"/>
    <mergeCell ref="M461:O462"/>
    <mergeCell ref="C491:E492"/>
    <mergeCell ref="M491:O492"/>
    <mergeCell ref="C281:E282"/>
    <mergeCell ref="M281:O282"/>
    <mergeCell ref="C311:E312"/>
    <mergeCell ref="M311:O312"/>
    <mergeCell ref="C341:E342"/>
    <mergeCell ref="M341:O342"/>
    <mergeCell ref="C191:E192"/>
    <mergeCell ref="M191:O192"/>
    <mergeCell ref="C221:E222"/>
    <mergeCell ref="M221:O222"/>
    <mergeCell ref="C206:E207"/>
    <mergeCell ref="M206:O207"/>
    <mergeCell ref="C446:E447"/>
    <mergeCell ref="M446:O447"/>
    <mergeCell ref="C296:E297"/>
    <mergeCell ref="M296:O297"/>
    <mergeCell ref="C326:E327"/>
    <mergeCell ref="M326:O327"/>
    <mergeCell ref="C356:E357"/>
    <mergeCell ref="M356:O357"/>
    <mergeCell ref="C371:E372"/>
    <mergeCell ref="M371:O372"/>
    <mergeCell ref="C401:E402"/>
    <mergeCell ref="M401:O402"/>
    <mergeCell ref="C431:E432"/>
    <mergeCell ref="M431:O432"/>
    <mergeCell ref="C386:E387"/>
    <mergeCell ref="M386:O387"/>
    <mergeCell ref="C236:E237"/>
    <mergeCell ref="M236:O237"/>
    <mergeCell ref="C266:E267"/>
    <mergeCell ref="M266:O267"/>
    <mergeCell ref="C251:E252"/>
    <mergeCell ref="M251:O252"/>
    <mergeCell ref="C131:E132"/>
    <mergeCell ref="M131:O132"/>
    <mergeCell ref="C176:E177"/>
    <mergeCell ref="M176:O177"/>
    <mergeCell ref="C11:E12"/>
    <mergeCell ref="M11:O12"/>
    <mergeCell ref="C146:E147"/>
    <mergeCell ref="M146:O147"/>
    <mergeCell ref="C26:E27"/>
    <mergeCell ref="M26:O27"/>
    <mergeCell ref="C71:E72"/>
    <mergeCell ref="M71:O72"/>
    <mergeCell ref="C116:E117"/>
    <mergeCell ref="M116:O117"/>
    <mergeCell ref="C101:E102"/>
    <mergeCell ref="M101:O102"/>
    <mergeCell ref="C2:T2"/>
    <mergeCell ref="C56:E57"/>
    <mergeCell ref="M56:O57"/>
    <mergeCell ref="G4:H4"/>
    <mergeCell ref="I4:J4"/>
    <mergeCell ref="Q4:R4"/>
    <mergeCell ref="S4:T4"/>
    <mergeCell ref="C14:E18"/>
    <mergeCell ref="M14:O18"/>
    <mergeCell ref="C29:E33"/>
    <mergeCell ref="M29:O33"/>
  </mergeCells>
  <dataValidations count="6">
    <dataValidation type="list" allowBlank="1" showInputMessage="1" showErrorMessage="1" sqref="B51 L141 B156 L81 B81 B6 L6 B21 L21 B36 L36 L516 L486 L456 L426 L396 L366 L336 L306 L276 L246 L216 L186 L111 B96 L66 B516 B486 B456 B426 B396 B366 B336 B306 B276 B246 B216 B186 B141 B111 B66 L501 L471 L441 L411 L381 L351 L321 L291 L261 L231 L201 L171 L126 L96 L51 B501 B471 B441 B411 B381 B351 B321 B291 B261 B231 B201 B171 B126 L156">
      <formula1>Navire</formula1>
    </dataValidation>
    <dataValidation type="list" allowBlank="1" showInputMessage="1" showErrorMessage="1" sqref="C51 M141 C156 M81 C81 C6 M6 C21 M21 C36 M36 M516 M486 M456 M426 M396 M366 M336 M306 M276 M246 M216 M186 M111 C96 M66 C516 C486 C456 C426 C396 C366 C336 C306 C276 C246 C216 C186 C141 C111 C66 M501 M471 M441 M411 M381 M351 M321 M291 M261 M231 M201 M171 M126 M96 M51 C501 C471 C441 C411 C381 C351 C321 C291 C261 C231 C201 C171 C126 M156">
      <formula1>Capacité</formula1>
    </dataValidation>
    <dataValidation type="list" allowBlank="1" showInputMessage="1" showErrorMessage="1" sqref="D51 N141 D156 N81 D81 D6 N6 D21 N21 D36 N36 N516 N486 N456 N426 N396 N366 N336 N306 N276 N246 N216 N186 N111 D96 N66 D516 D486 D456 D426 D396 D366 D336 D306 D276 D246 D216 D186 D141 D111 D66 N501 N471 N441 N411 N381 N351 N321 N291 N261 N231 N201 N171 N126 N96 N51 D501 D471 D441 D411 D381 D351 D321 D291 D261 D231 D201 D171 D126 N156">
      <formula1>Trajet</formula1>
    </dataValidation>
    <dataValidation type="list" allowBlank="1" showInputMessage="1" showErrorMessage="1" sqref="E51:F51 O141:P141 E156:F156 O81:P81 E81:F81 E6:F6 O6:P6 E21:F21 O21:P21 E36:F36 O36:P36 O516:P516 O486:P486 O456:P456 O426:P426 O396:P396 O366:P366 O336:P336 O306:P306 O276:P276 O246:P246 O216:P216 O186:P186 O111:P111 E96:F96 O66:P66 E516:F516 E486:F486 E456:F456 E426:F426 E396:F396 E366:F366 E336:F336 E306:F306 E276:F276 E246:F246 E216:F216 E186:F186 E141:F141 E111:F111 E66:F66 O501:P501 O471:P471 O441:P441 O411:P411 O381:P381 O351:P351 O321:P321 O291:P291 O261:P261 O231:P231 O201:P201 O171:P171 O126:P126 O96:P96 O51:P51 E501:F501 E471:F471 E441:F441 E411:F411 E381:F381 E351:F351 E321:F321 E291:F291 E261:F261 E231:F231 E201:F201 E171:F171 E126:F126 O156:P156">
      <formula1>Iles</formula1>
    </dataValidation>
    <dataValidation type="list" allowBlank="1" showInputMessage="1" showErrorMessage="1" sqref="H516:H529 J141:J184 H141:H184 T111:T139 J111:J139 T66:T109 R66:R109 H6:H19 T6:T19 R6:R19 J66:J109 T21:T64 H21:H64 J21:J64 T516:T529 R516:R529 J516:J529 R486:R514 R456:R484 R426:R454 R396:R424 R366:R394 R336:R364 R306:R334 R276:R304 R246:R274 R216:R244 R186:R214 H66:H109 H111:H139 J6:J19 T486:T514 T456:T484 T426:T454 T396:T424 T366:T394 T336:T364 T306:T334 T276:T304 T246:T274 T216:T244 T186:T214 R111:R139 H486:H514 H456:H484 H426:H454 H396:H424 H366:H394 H336:H364 H306:H334 H276:H304 H246:H274 H216:H244 H186:H214 R21:R64 J486:J514 J456:J484 J426:J454 J396:J424 J366:J394 J336:J364 J306:J334 J276:J304 J246:J274 J216:J244 J186:J214 T141:T184 R141:R184">
      <formula1>Production</formula1>
    </dataValidation>
    <dataValidation type="list" allowBlank="1" showInputMessage="1" showErrorMessage="1" sqref="I516:I529 G141:G184 I141:I184 Q111:Q139 I66:I109 Q66:Q109 S66:S109 I6:I19 S6:S19 Q6:Q19 S111:S139 I21:I64 G21:G64 S21:S64 Q516:Q529 S516:S529 G516:G529 S486:S514 S456:S484 S426:S454 S396:S424 S366:S394 S336:S364 S306:S334 S276:S304 S246:S274 S216:S244 S186:S214 G66:G109 Q21:Q64 G6:G19 Q486:Q514 Q456:Q484 Q426:Q454 Q396:Q424 Q366:Q394 Q336:Q364 Q306:Q334 Q276:Q304 Q246:Q274 Q216:Q244 Q186:Q214 G111:G139 I486:I514 I456:I484 I426:I454 I396:I424 I366:I394 I336:I364 I306:I334 I276:I304 I246:I274 I216:I244 I186:I214 I111:I139 G486:G514 G456:G484 G426:G454 G396:G424 G366:G394 G336:G364 G306:G334 G276:G304 G246:G274 G216:G244 G186:G214 Q141:Q184 S141:S184">
      <formula1>Quantité</formula1>
    </dataValidation>
  </dataValidations>
  <hyperlinks>
    <hyperlink ref="A1" location="SOMMAIRE!A1" display="SOMMAIRE"/>
  </hyperlinks>
  <pageMargins left="0" right="0" top="0" bottom="0" header="0" footer="0"/>
  <pageSetup paperSize="9" scale="55" orientation="landscape" horizontalDpi="4294967293" verticalDpi="0" r:id="rId1"/>
  <rowBreaks count="4" manualBreakCount="4">
    <brk id="64" max="16383" man="1"/>
    <brk id="141" max="16383" man="1"/>
    <brk id="189" max="16383" man="1"/>
    <brk id="222" max="16383" man="1"/>
  </rowBreaks>
</worksheet>
</file>

<file path=xl/worksheets/sheet33.xml><?xml version="1.0" encoding="utf-8"?>
<worksheet xmlns="http://schemas.openxmlformats.org/spreadsheetml/2006/main" xmlns:r="http://schemas.openxmlformats.org/officeDocument/2006/relationships">
  <sheetPr codeName="Feuil31"/>
  <dimension ref="A1:G65"/>
  <sheetViews>
    <sheetView workbookViewId="0">
      <selection activeCell="B18" sqref="B18"/>
    </sheetView>
  </sheetViews>
  <sheetFormatPr baseColWidth="10" defaultRowHeight="15"/>
  <cols>
    <col min="5" max="5" width="15.28515625" bestFit="1" customWidth="1"/>
    <col min="6" max="6" width="17" bestFit="1" customWidth="1"/>
    <col min="7" max="7" width="20.28515625" bestFit="1" customWidth="1"/>
  </cols>
  <sheetData>
    <row r="1" spans="1:7">
      <c r="A1" s="139" t="s">
        <v>378</v>
      </c>
    </row>
    <row r="3" spans="1:7">
      <c r="A3" s="1" t="s">
        <v>83</v>
      </c>
    </row>
    <row r="4" spans="1:7">
      <c r="A4" s="1"/>
    </row>
    <row r="5" spans="1:7">
      <c r="A5" t="s">
        <v>85</v>
      </c>
      <c r="B5" t="s">
        <v>86</v>
      </c>
      <c r="C5" t="s">
        <v>87</v>
      </c>
      <c r="D5" t="s">
        <v>84</v>
      </c>
      <c r="E5" t="s">
        <v>88</v>
      </c>
      <c r="F5" t="s">
        <v>89</v>
      </c>
      <c r="G5" t="s">
        <v>90</v>
      </c>
    </row>
    <row r="6" spans="1:7">
      <c r="A6" s="8">
        <v>10000</v>
      </c>
      <c r="B6" s="8">
        <v>233</v>
      </c>
      <c r="C6" s="8">
        <v>500</v>
      </c>
      <c r="D6" s="8">
        <f>C6-B6</f>
        <v>267</v>
      </c>
      <c r="E6" s="8">
        <f>A6*B6</f>
        <v>2330000</v>
      </c>
      <c r="F6" s="8">
        <f>A6*C6</f>
        <v>5000000</v>
      </c>
      <c r="G6" s="8">
        <f>F6-E6</f>
        <v>2670000</v>
      </c>
    </row>
    <row r="8" spans="1:7">
      <c r="B8" s="1" t="s">
        <v>92</v>
      </c>
    </row>
    <row r="10" spans="1:7">
      <c r="B10" t="s">
        <v>85</v>
      </c>
      <c r="C10" t="s">
        <v>93</v>
      </c>
      <c r="D10" t="s">
        <v>94</v>
      </c>
      <c r="E10" t="s">
        <v>95</v>
      </c>
    </row>
    <row r="11" spans="1:7">
      <c r="B11" s="8">
        <v>10</v>
      </c>
      <c r="C11" s="8">
        <v>17</v>
      </c>
      <c r="D11" s="8">
        <v>2</v>
      </c>
      <c r="E11" s="8">
        <f>B11*C11*B6</f>
        <v>39610</v>
      </c>
      <c r="F11" s="8"/>
      <c r="G11" s="8"/>
    </row>
    <row r="14" spans="1:7">
      <c r="A14" s="1" t="s">
        <v>91</v>
      </c>
    </row>
    <row r="16" spans="1:7">
      <c r="A16" t="s">
        <v>85</v>
      </c>
      <c r="B16" t="s">
        <v>86</v>
      </c>
      <c r="C16" t="s">
        <v>87</v>
      </c>
      <c r="D16" t="s">
        <v>84</v>
      </c>
      <c r="E16" t="s">
        <v>88</v>
      </c>
      <c r="F16" t="s">
        <v>89</v>
      </c>
      <c r="G16" t="s">
        <v>90</v>
      </c>
    </row>
    <row r="17" spans="1:7">
      <c r="A17" s="8">
        <v>10000</v>
      </c>
      <c r="B17" s="8">
        <v>141</v>
      </c>
      <c r="C17" s="8"/>
      <c r="D17" s="8"/>
      <c r="E17" s="8">
        <f>A17*B17</f>
        <v>1410000</v>
      </c>
      <c r="F17" s="8"/>
      <c r="G17" s="8"/>
    </row>
    <row r="19" spans="1:7">
      <c r="A19" t="s">
        <v>471</v>
      </c>
      <c r="B19">
        <v>1</v>
      </c>
      <c r="C19" t="s">
        <v>472</v>
      </c>
      <c r="E19">
        <f>B19*3</f>
        <v>3</v>
      </c>
      <c r="F19" t="s">
        <v>473</v>
      </c>
    </row>
    <row r="20" spans="1:7">
      <c r="A20" t="s">
        <v>223</v>
      </c>
      <c r="E20">
        <v>17</v>
      </c>
      <c r="F20" t="s">
        <v>475</v>
      </c>
    </row>
    <row r="21" spans="1:7">
      <c r="A21" t="s">
        <v>474</v>
      </c>
      <c r="B21">
        <v>17</v>
      </c>
      <c r="C21" t="s">
        <v>50</v>
      </c>
      <c r="E21">
        <v>17</v>
      </c>
      <c r="F21" t="s">
        <v>476</v>
      </c>
    </row>
    <row r="22" spans="1:7">
      <c r="E22">
        <v>17</v>
      </c>
      <c r="F22" t="s">
        <v>477</v>
      </c>
    </row>
    <row r="24" spans="1:7">
      <c r="A24" t="s">
        <v>479</v>
      </c>
      <c r="B24">
        <v>9</v>
      </c>
      <c r="C24" t="s">
        <v>478</v>
      </c>
      <c r="E24">
        <f>B24*3</f>
        <v>27</v>
      </c>
      <c r="F24" t="s">
        <v>473</v>
      </c>
    </row>
    <row r="25" spans="1:7">
      <c r="A25" t="s">
        <v>223</v>
      </c>
      <c r="E25">
        <f>E20*9</f>
        <v>153</v>
      </c>
      <c r="F25" t="s">
        <v>475</v>
      </c>
    </row>
    <row r="26" spans="1:7">
      <c r="A26" t="s">
        <v>474</v>
      </c>
      <c r="B26">
        <v>153</v>
      </c>
      <c r="C26" t="s">
        <v>50</v>
      </c>
      <c r="E26">
        <f t="shared" ref="E26:E27" si="0">E21*9</f>
        <v>153</v>
      </c>
      <c r="F26" t="s">
        <v>476</v>
      </c>
    </row>
    <row r="27" spans="1:7">
      <c r="E27">
        <f t="shared" si="0"/>
        <v>153</v>
      </c>
      <c r="F27" t="s">
        <v>477</v>
      </c>
    </row>
    <row r="29" spans="1:7">
      <c r="A29" t="s">
        <v>480</v>
      </c>
      <c r="B29">
        <f>E27*24</f>
        <v>3672</v>
      </c>
      <c r="D29">
        <f>B29/250</f>
        <v>14.688000000000001</v>
      </c>
    </row>
    <row r="36" spans="1:2">
      <c r="A36" s="1" t="s">
        <v>186</v>
      </c>
    </row>
    <row r="47" spans="1:2">
      <c r="A47" s="1" t="s">
        <v>79</v>
      </c>
    </row>
    <row r="48" spans="1:2">
      <c r="B48" s="1" t="s">
        <v>96</v>
      </c>
    </row>
    <row r="50" spans="1:5">
      <c r="B50" t="s">
        <v>93</v>
      </c>
      <c r="C50">
        <v>205</v>
      </c>
      <c r="D50" t="s">
        <v>99</v>
      </c>
      <c r="E50" s="4">
        <f>C50*10000</f>
        <v>2050000</v>
      </c>
    </row>
    <row r="51" spans="1:5">
      <c r="B51" t="s">
        <v>98</v>
      </c>
      <c r="C51">
        <v>139</v>
      </c>
      <c r="D51" t="s">
        <v>99</v>
      </c>
      <c r="E51" s="4">
        <f t="shared" ref="E51:E52" si="1">C51*10000</f>
        <v>1390000</v>
      </c>
    </row>
    <row r="52" spans="1:5">
      <c r="B52" t="s">
        <v>97</v>
      </c>
      <c r="D52" t="s">
        <v>99</v>
      </c>
      <c r="E52" s="4">
        <f t="shared" si="1"/>
        <v>0</v>
      </c>
    </row>
    <row r="64" spans="1:5">
      <c r="A64" t="s">
        <v>481</v>
      </c>
      <c r="B64" t="s">
        <v>482</v>
      </c>
      <c r="C64" t="s">
        <v>483</v>
      </c>
    </row>
    <row r="65" spans="1:5">
      <c r="A65">
        <v>18</v>
      </c>
      <c r="B65" s="4">
        <v>9374</v>
      </c>
      <c r="C65">
        <v>218</v>
      </c>
      <c r="D65" s="4">
        <f>C65*B65</f>
        <v>2043532</v>
      </c>
      <c r="E65" s="4">
        <f>(B65*500)-D65</f>
        <v>2643468</v>
      </c>
    </row>
  </sheetData>
  <hyperlinks>
    <hyperlink ref="A1" location="SOMMAIRE!A1" display="SOMMAIRE"/>
  </hyperlinks>
  <pageMargins left="0.7" right="0.7" top="0.75" bottom="0.75" header="0.3" footer="0.3"/>
  <pageSetup paperSize="9" orientation="portrait" horizontalDpi="4294967293" verticalDpi="0" r:id="rId1"/>
</worksheet>
</file>

<file path=xl/worksheets/sheet34.xml><?xml version="1.0" encoding="utf-8"?>
<worksheet xmlns="http://schemas.openxmlformats.org/spreadsheetml/2006/main" xmlns:r="http://schemas.openxmlformats.org/officeDocument/2006/relationships">
  <sheetPr codeName="Feuil32"/>
  <dimension ref="A1:B26"/>
  <sheetViews>
    <sheetView workbookViewId="0"/>
  </sheetViews>
  <sheetFormatPr baseColWidth="10" defaultRowHeight="15"/>
  <sheetData>
    <row r="1" spans="1:2">
      <c r="A1" s="139" t="s">
        <v>378</v>
      </c>
    </row>
    <row r="4" spans="1:2">
      <c r="B4" s="1" t="s">
        <v>570</v>
      </c>
    </row>
    <row r="6" spans="1:2">
      <c r="B6" t="s">
        <v>571</v>
      </c>
    </row>
    <row r="7" spans="1:2">
      <c r="B7" t="s">
        <v>160</v>
      </c>
    </row>
    <row r="10" spans="1:2">
      <c r="B10" s="1" t="s">
        <v>572</v>
      </c>
    </row>
    <row r="12" spans="1:2">
      <c r="B12" t="s">
        <v>161</v>
      </c>
    </row>
    <row r="14" spans="1:2">
      <c r="B14" t="s">
        <v>573</v>
      </c>
    </row>
    <row r="22" spans="2:2">
      <c r="B22" s="1" t="s">
        <v>566</v>
      </c>
    </row>
    <row r="24" spans="2:2">
      <c r="B24" s="230" t="s">
        <v>567</v>
      </c>
    </row>
    <row r="25" spans="2:2">
      <c r="B25" t="s">
        <v>568</v>
      </c>
    </row>
    <row r="26" spans="2:2">
      <c r="B26" t="s">
        <v>569</v>
      </c>
    </row>
  </sheetData>
  <hyperlinks>
    <hyperlink ref="A1" location="SOMMAIRE!A1" display="SOMMAIRE"/>
  </hyperlinks>
  <pageMargins left="0.7" right="0.7" top="0.75" bottom="0.75" header="0.3" footer="0.3"/>
</worksheet>
</file>

<file path=xl/worksheets/sheet35.xml><?xml version="1.0" encoding="utf-8"?>
<worksheet xmlns="http://schemas.openxmlformats.org/spreadsheetml/2006/main" xmlns:r="http://schemas.openxmlformats.org/officeDocument/2006/relationships">
  <sheetPr codeName="Feuil33"/>
  <dimension ref="A1:P105"/>
  <sheetViews>
    <sheetView topLeftCell="A73" workbookViewId="0">
      <selection activeCell="G99" sqref="G99"/>
    </sheetView>
  </sheetViews>
  <sheetFormatPr baseColWidth="10" defaultRowHeight="15"/>
  <cols>
    <col min="1" max="1" width="5.7109375" customWidth="1"/>
    <col min="3" max="3" width="3.85546875" customWidth="1"/>
    <col min="4" max="4" width="6" bestFit="1" customWidth="1"/>
    <col min="5" max="5" width="3.85546875" customWidth="1"/>
    <col min="10" max="10" width="6" bestFit="1" customWidth="1"/>
    <col min="16" max="16" width="6" bestFit="1" customWidth="1"/>
  </cols>
  <sheetData>
    <row r="1" spans="1:16">
      <c r="A1" s="139" t="s">
        <v>378</v>
      </c>
    </row>
    <row r="2" spans="1:16" ht="15.75" thickBot="1">
      <c r="A2" s="139"/>
    </row>
    <row r="3" spans="1:16">
      <c r="B3" s="5" t="s">
        <v>319</v>
      </c>
      <c r="C3" s="5"/>
      <c r="D3" s="5" t="s">
        <v>306</v>
      </c>
      <c r="E3" s="5"/>
      <c r="F3" s="69" t="s">
        <v>50</v>
      </c>
      <c r="G3" s="70" t="s">
        <v>51</v>
      </c>
      <c r="H3" s="70" t="s">
        <v>75</v>
      </c>
      <c r="I3" s="71" t="s">
        <v>124</v>
      </c>
      <c r="J3" s="5"/>
      <c r="K3" s="70" t="s">
        <v>107</v>
      </c>
      <c r="P3" s="5"/>
    </row>
    <row r="4" spans="1:16" ht="15.75" thickBot="1">
      <c r="F4" s="22"/>
      <c r="G4" s="64"/>
      <c r="H4" s="64"/>
      <c r="I4" s="48"/>
      <c r="K4" s="64"/>
    </row>
    <row r="5" spans="1:16" ht="15.75" thickBot="1">
      <c r="A5" s="57">
        <v>1250</v>
      </c>
      <c r="B5" s="72" t="s">
        <v>301</v>
      </c>
      <c r="D5">
        <v>0</v>
      </c>
      <c r="F5" s="55">
        <f>A5*10</f>
        <v>12500</v>
      </c>
      <c r="G5" s="64"/>
      <c r="H5" s="64"/>
      <c r="I5" s="48"/>
      <c r="K5" s="67">
        <f>A5*100</f>
        <v>125000</v>
      </c>
    </row>
    <row r="6" spans="1:16">
      <c r="A6" s="15"/>
      <c r="B6" s="11"/>
      <c r="F6" s="55"/>
      <c r="G6" s="64"/>
      <c r="H6" s="64"/>
      <c r="I6" s="48"/>
      <c r="K6" s="67"/>
    </row>
    <row r="7" spans="1:16" ht="15.75" thickBot="1">
      <c r="A7" t="s">
        <v>34</v>
      </c>
      <c r="B7" s="4">
        <f>A5/2</f>
        <v>625</v>
      </c>
      <c r="C7" s="4"/>
      <c r="D7" s="4"/>
      <c r="E7" s="4"/>
      <c r="F7" s="55"/>
      <c r="G7" s="64"/>
      <c r="H7" s="64"/>
      <c r="I7" s="48"/>
      <c r="J7" s="4"/>
      <c r="K7" s="67"/>
      <c r="P7" s="4"/>
    </row>
    <row r="8" spans="1:16" ht="15.75" thickBot="1">
      <c r="A8" s="57">
        <f>B7</f>
        <v>625</v>
      </c>
      <c r="B8" s="72" t="s">
        <v>302</v>
      </c>
      <c r="D8" s="4">
        <f>A5-A8</f>
        <v>625</v>
      </c>
      <c r="F8" s="55">
        <f>A8*30</f>
        <v>18750</v>
      </c>
      <c r="G8" s="64"/>
      <c r="H8" s="64"/>
      <c r="I8" s="48"/>
      <c r="J8" s="4"/>
      <c r="K8" s="67">
        <f>A8*5000</f>
        <v>3125000</v>
      </c>
      <c r="P8" s="4"/>
    </row>
    <row r="9" spans="1:16">
      <c r="D9" s="4"/>
      <c r="F9" s="55"/>
      <c r="G9" s="64"/>
      <c r="H9" s="64"/>
      <c r="I9" s="48"/>
      <c r="K9" s="67"/>
    </row>
    <row r="10" spans="1:16" ht="15.75" thickBot="1">
      <c r="A10" t="s">
        <v>303</v>
      </c>
      <c r="B10" s="4">
        <f>A8/2</f>
        <v>312.5</v>
      </c>
      <c r="C10" s="4"/>
      <c r="D10" s="4"/>
      <c r="E10" s="4"/>
      <c r="F10" s="22"/>
      <c r="G10" s="64"/>
      <c r="H10" s="64"/>
      <c r="I10" s="48"/>
      <c r="J10" s="4"/>
      <c r="K10" s="67"/>
      <c r="P10" s="4"/>
    </row>
    <row r="11" spans="1:16" ht="15.75" thickBot="1">
      <c r="A11" s="57">
        <f>B10</f>
        <v>312.5</v>
      </c>
      <c r="B11" s="72" t="s">
        <v>304</v>
      </c>
      <c r="D11" s="4">
        <f>A8-A11</f>
        <v>312.5</v>
      </c>
      <c r="F11" s="22"/>
      <c r="G11" s="67">
        <f>B10*100</f>
        <v>31250</v>
      </c>
      <c r="H11" s="67"/>
      <c r="I11" s="48"/>
      <c r="K11" s="67">
        <f>A11*15000</f>
        <v>4687500</v>
      </c>
    </row>
    <row r="12" spans="1:16">
      <c r="A12" s="15"/>
      <c r="B12" s="11"/>
      <c r="D12" s="4"/>
      <c r="F12" s="22"/>
      <c r="G12" s="67"/>
      <c r="H12" s="67"/>
      <c r="I12" s="48"/>
      <c r="K12" s="67"/>
    </row>
    <row r="13" spans="1:16" ht="15.75" thickBot="1">
      <c r="A13" t="s">
        <v>303</v>
      </c>
      <c r="B13">
        <f>A11/2.5</f>
        <v>125</v>
      </c>
      <c r="D13" s="4"/>
      <c r="F13" s="22"/>
      <c r="G13" s="64"/>
      <c r="H13" s="64"/>
      <c r="I13" s="48"/>
      <c r="K13" s="67"/>
    </row>
    <row r="14" spans="1:16" ht="15.75" thickBot="1">
      <c r="A14" s="58">
        <f>B13</f>
        <v>125</v>
      </c>
      <c r="B14" s="72" t="s">
        <v>305</v>
      </c>
      <c r="D14" s="4">
        <v>125</v>
      </c>
      <c r="F14" s="49"/>
      <c r="G14" s="65"/>
      <c r="H14" s="68">
        <f>A14*500</f>
        <v>62500</v>
      </c>
      <c r="I14" s="56"/>
      <c r="K14" s="68">
        <f>A14*100000</f>
        <v>12500000</v>
      </c>
    </row>
    <row r="16" spans="1:16">
      <c r="A16">
        <v>1</v>
      </c>
      <c r="B16" t="s">
        <v>309</v>
      </c>
      <c r="F16">
        <f>180*A16</f>
        <v>180</v>
      </c>
      <c r="G16">
        <f>340*A16</f>
        <v>340</v>
      </c>
      <c r="H16">
        <f>160*A16</f>
        <v>160</v>
      </c>
      <c r="I16">
        <f>185*A16</f>
        <v>185</v>
      </c>
      <c r="K16" s="4">
        <f>1050000*A16</f>
        <v>1050000</v>
      </c>
    </row>
    <row r="19" spans="6:16" ht="15.75" thickBot="1">
      <c r="F19" s="9"/>
      <c r="G19" s="9"/>
      <c r="H19" s="9"/>
      <c r="I19" s="9"/>
      <c r="J19" s="9"/>
      <c r="K19" s="9"/>
      <c r="P19" s="11"/>
    </row>
    <row r="20" spans="6:16" ht="15.75" thickTop="1"/>
    <row r="21" spans="6:16">
      <c r="F21" s="4">
        <f xml:space="preserve"> SUM(F5:F19)</f>
        <v>31430</v>
      </c>
      <c r="G21" s="4">
        <f t="shared" ref="G21:K21" si="0" xml:space="preserve"> SUM(G5:G19)</f>
        <v>31590</v>
      </c>
      <c r="H21" s="4">
        <f t="shared" si="0"/>
        <v>62660</v>
      </c>
      <c r="I21" s="4">
        <f t="shared" si="0"/>
        <v>185</v>
      </c>
      <c r="J21" s="4"/>
      <c r="K21" s="4">
        <f t="shared" si="0"/>
        <v>21487500</v>
      </c>
      <c r="P21" s="4"/>
    </row>
    <row r="23" spans="6:16">
      <c r="I23">
        <v>200</v>
      </c>
      <c r="L23" t="s">
        <v>318</v>
      </c>
    </row>
    <row r="24" spans="6:16">
      <c r="I24">
        <v>325</v>
      </c>
      <c r="L24" t="s">
        <v>317</v>
      </c>
    </row>
    <row r="26" spans="6:16" ht="15.75" thickBot="1">
      <c r="I26" s="9"/>
    </row>
    <row r="27" spans="6:16" ht="15.75" thickTop="1">
      <c r="I27" s="4">
        <f>SUM(I21:I24)</f>
        <v>710</v>
      </c>
    </row>
    <row r="30" spans="6:16" ht="15.75" thickBot="1"/>
    <row r="31" spans="6:16">
      <c r="G31" s="44"/>
      <c r="H31" s="45"/>
      <c r="I31" s="45"/>
      <c r="J31" s="45"/>
      <c r="K31" s="45"/>
      <c r="L31" s="77"/>
    </row>
    <row r="32" spans="6:16">
      <c r="G32" s="73" t="s">
        <v>33</v>
      </c>
      <c r="H32" s="74" t="s">
        <v>320</v>
      </c>
      <c r="I32" s="74"/>
      <c r="J32" s="74"/>
      <c r="K32" s="74"/>
      <c r="L32" s="79" t="s">
        <v>324</v>
      </c>
    </row>
    <row r="33" spans="7:12">
      <c r="G33" s="22">
        <v>1</v>
      </c>
      <c r="H33" s="11">
        <v>2</v>
      </c>
      <c r="I33" s="11"/>
      <c r="J33" s="11"/>
      <c r="K33" s="11"/>
      <c r="L33" s="78">
        <f>G33*H33</f>
        <v>2</v>
      </c>
    </row>
    <row r="34" spans="7:12">
      <c r="G34" s="22">
        <v>0</v>
      </c>
      <c r="H34" s="11">
        <f>H33+I34</f>
        <v>4</v>
      </c>
      <c r="I34" s="11">
        <v>2</v>
      </c>
      <c r="J34" s="11" t="s">
        <v>325</v>
      </c>
      <c r="K34" s="11"/>
      <c r="L34" s="78">
        <f>G34*I34</f>
        <v>0</v>
      </c>
    </row>
    <row r="35" spans="7:12">
      <c r="G35" s="22">
        <v>0</v>
      </c>
      <c r="H35" s="11">
        <f t="shared" ref="H35:H44" si="1">H34+I35</f>
        <v>6</v>
      </c>
      <c r="I35" s="11">
        <v>2</v>
      </c>
      <c r="J35" s="11" t="s">
        <v>64</v>
      </c>
      <c r="K35" s="11"/>
      <c r="L35" s="78">
        <f t="shared" ref="L35:L44" si="2">G35*I35</f>
        <v>0</v>
      </c>
    </row>
    <row r="36" spans="7:12">
      <c r="G36" s="22">
        <v>0</v>
      </c>
      <c r="H36" s="11">
        <f t="shared" si="1"/>
        <v>8</v>
      </c>
      <c r="I36" s="11">
        <v>2</v>
      </c>
      <c r="J36" s="11" t="s">
        <v>67</v>
      </c>
      <c r="K36" s="11"/>
      <c r="L36" s="78">
        <f t="shared" si="2"/>
        <v>0</v>
      </c>
    </row>
    <row r="37" spans="7:12">
      <c r="G37" s="22">
        <v>0</v>
      </c>
      <c r="H37" s="11">
        <f t="shared" si="1"/>
        <v>11</v>
      </c>
      <c r="I37" s="52">
        <v>3</v>
      </c>
      <c r="J37" s="52" t="s">
        <v>73</v>
      </c>
      <c r="K37" s="11"/>
      <c r="L37" s="78">
        <f t="shared" si="2"/>
        <v>0</v>
      </c>
    </row>
    <row r="38" spans="7:12">
      <c r="G38" s="22">
        <v>0</v>
      </c>
      <c r="H38" s="11">
        <f t="shared" si="1"/>
        <v>14</v>
      </c>
      <c r="I38" s="52">
        <v>3</v>
      </c>
      <c r="J38" s="52" t="s">
        <v>69</v>
      </c>
      <c r="K38" s="11"/>
      <c r="L38" s="78">
        <f t="shared" si="2"/>
        <v>0</v>
      </c>
    </row>
    <row r="39" spans="7:12">
      <c r="G39" s="22">
        <v>0</v>
      </c>
      <c r="H39" s="11">
        <f t="shared" si="1"/>
        <v>17</v>
      </c>
      <c r="I39" s="52">
        <v>3</v>
      </c>
      <c r="J39" s="52" t="s">
        <v>326</v>
      </c>
      <c r="K39" s="11"/>
      <c r="L39" s="78">
        <f t="shared" si="2"/>
        <v>0</v>
      </c>
    </row>
    <row r="40" spans="7:12">
      <c r="G40" s="22">
        <v>0</v>
      </c>
      <c r="H40" s="11">
        <f t="shared" si="1"/>
        <v>21</v>
      </c>
      <c r="I40" s="52">
        <v>4</v>
      </c>
      <c r="J40" s="52" t="s">
        <v>328</v>
      </c>
      <c r="K40" s="11"/>
      <c r="L40" s="78">
        <f t="shared" si="2"/>
        <v>0</v>
      </c>
    </row>
    <row r="41" spans="7:12">
      <c r="G41" s="22">
        <v>0</v>
      </c>
      <c r="H41" s="11">
        <f t="shared" si="1"/>
        <v>25</v>
      </c>
      <c r="I41" s="11">
        <v>4</v>
      </c>
      <c r="J41" s="52" t="s">
        <v>327</v>
      </c>
      <c r="K41" s="11"/>
      <c r="L41" s="78">
        <f t="shared" si="2"/>
        <v>0</v>
      </c>
    </row>
    <row r="42" spans="7:12">
      <c r="G42" s="22">
        <v>0</v>
      </c>
      <c r="H42" s="11">
        <f t="shared" si="1"/>
        <v>29</v>
      </c>
      <c r="I42" s="11">
        <v>4</v>
      </c>
      <c r="J42" s="11" t="s">
        <v>321</v>
      </c>
      <c r="K42" s="11"/>
      <c r="L42" s="78">
        <f t="shared" si="2"/>
        <v>0</v>
      </c>
    </row>
    <row r="43" spans="7:12">
      <c r="G43" s="22">
        <v>0</v>
      </c>
      <c r="H43" s="11">
        <f t="shared" si="1"/>
        <v>34</v>
      </c>
      <c r="I43" s="11">
        <v>5</v>
      </c>
      <c r="J43" s="11" t="s">
        <v>322</v>
      </c>
      <c r="K43" s="11"/>
      <c r="L43" s="78">
        <f t="shared" si="2"/>
        <v>0</v>
      </c>
    </row>
    <row r="44" spans="7:12">
      <c r="G44" s="22">
        <v>0</v>
      </c>
      <c r="H44" s="11">
        <f t="shared" si="1"/>
        <v>40</v>
      </c>
      <c r="I44" s="11">
        <v>6</v>
      </c>
      <c r="J44" s="11" t="s">
        <v>323</v>
      </c>
      <c r="K44" s="11"/>
      <c r="L44" s="78">
        <f t="shared" si="2"/>
        <v>0</v>
      </c>
    </row>
    <row r="45" spans="7:12" ht="15.75" thickBot="1">
      <c r="G45" s="22"/>
      <c r="H45" s="11"/>
      <c r="I45" s="11"/>
      <c r="J45" s="11"/>
      <c r="K45" s="11"/>
      <c r="L45" s="80"/>
    </row>
    <row r="46" spans="7:12" ht="15.75" thickTop="1">
      <c r="G46" s="22"/>
      <c r="H46" s="11"/>
      <c r="I46" s="11"/>
      <c r="J46" s="11"/>
      <c r="K46" s="11"/>
      <c r="L46" s="78">
        <f>SUM(L33:L44)</f>
        <v>2</v>
      </c>
    </row>
    <row r="47" spans="7:12" ht="15.75" thickBot="1">
      <c r="G47" s="49"/>
      <c r="H47" s="50"/>
      <c r="I47" s="50"/>
      <c r="J47" s="50"/>
      <c r="K47" s="50"/>
      <c r="L47" s="56"/>
    </row>
    <row r="48" spans="7:12">
      <c r="G48" s="75" t="s">
        <v>1</v>
      </c>
      <c r="H48" s="45"/>
      <c r="I48" s="45"/>
      <c r="J48" s="45"/>
      <c r="K48" s="45"/>
      <c r="L48" s="77"/>
    </row>
    <row r="49" spans="7:12">
      <c r="G49" s="22"/>
      <c r="H49" s="11"/>
      <c r="I49" s="11"/>
      <c r="J49" s="11"/>
      <c r="K49" s="11"/>
      <c r="L49" s="78"/>
    </row>
    <row r="50" spans="7:12">
      <c r="G50" s="73" t="s">
        <v>33</v>
      </c>
      <c r="H50" s="74" t="s">
        <v>320</v>
      </c>
      <c r="I50" s="74"/>
      <c r="J50" s="74"/>
      <c r="K50" s="74"/>
      <c r="L50" s="79" t="s">
        <v>324</v>
      </c>
    </row>
    <row r="51" spans="7:12">
      <c r="G51" s="22">
        <v>325</v>
      </c>
      <c r="H51" s="11">
        <v>5</v>
      </c>
      <c r="I51" s="11"/>
      <c r="J51" s="11"/>
      <c r="K51" s="11"/>
      <c r="L51" s="78">
        <f>G51*H51</f>
        <v>1625</v>
      </c>
    </row>
    <row r="52" spans="7:12">
      <c r="G52" s="22">
        <v>0</v>
      </c>
      <c r="H52" s="11">
        <f>H51+I52</f>
        <v>7</v>
      </c>
      <c r="I52" s="11">
        <v>2</v>
      </c>
      <c r="J52" s="11" t="s">
        <v>325</v>
      </c>
      <c r="K52" s="11"/>
      <c r="L52" s="78">
        <f>G52*I52</f>
        <v>0</v>
      </c>
    </row>
    <row r="53" spans="7:12">
      <c r="G53" s="22">
        <v>0</v>
      </c>
      <c r="H53" s="11">
        <f t="shared" ref="H53:H62" si="3">H52+I53</f>
        <v>9</v>
      </c>
      <c r="I53" s="11">
        <v>2</v>
      </c>
      <c r="J53" s="11" t="s">
        <v>64</v>
      </c>
      <c r="K53" s="11"/>
      <c r="L53" s="78">
        <f t="shared" ref="L53:L62" si="4">G53*I53</f>
        <v>0</v>
      </c>
    </row>
    <row r="54" spans="7:12">
      <c r="G54" s="22">
        <v>3</v>
      </c>
      <c r="H54" s="11">
        <f t="shared" si="3"/>
        <v>11</v>
      </c>
      <c r="I54" s="11">
        <v>2</v>
      </c>
      <c r="J54" s="11" t="s">
        <v>67</v>
      </c>
      <c r="K54" s="11"/>
      <c r="L54" s="78">
        <f t="shared" si="4"/>
        <v>6</v>
      </c>
    </row>
    <row r="55" spans="7:12">
      <c r="G55" s="22">
        <v>14</v>
      </c>
      <c r="H55" s="11">
        <f t="shared" si="3"/>
        <v>14</v>
      </c>
      <c r="I55" s="52">
        <v>3</v>
      </c>
      <c r="J55" s="52" t="s">
        <v>73</v>
      </c>
      <c r="K55" s="11"/>
      <c r="L55" s="78">
        <f t="shared" si="4"/>
        <v>42</v>
      </c>
    </row>
    <row r="56" spans="7:12">
      <c r="G56" s="22">
        <v>6</v>
      </c>
      <c r="H56" s="11">
        <f t="shared" si="3"/>
        <v>17</v>
      </c>
      <c r="I56" s="52">
        <v>3</v>
      </c>
      <c r="J56" s="52" t="s">
        <v>69</v>
      </c>
      <c r="K56" s="11"/>
      <c r="L56" s="78">
        <f t="shared" si="4"/>
        <v>18</v>
      </c>
    </row>
    <row r="57" spans="7:12">
      <c r="G57" s="22">
        <v>0</v>
      </c>
      <c r="H57" s="11">
        <f t="shared" si="3"/>
        <v>20</v>
      </c>
      <c r="I57" s="52">
        <v>3</v>
      </c>
      <c r="J57" s="52" t="s">
        <v>326</v>
      </c>
      <c r="K57" s="11"/>
      <c r="L57" s="78">
        <f t="shared" si="4"/>
        <v>0</v>
      </c>
    </row>
    <row r="58" spans="7:12">
      <c r="G58" s="22">
        <v>47</v>
      </c>
      <c r="H58" s="11">
        <f t="shared" si="3"/>
        <v>24</v>
      </c>
      <c r="I58" s="52">
        <v>4</v>
      </c>
      <c r="J58" s="52" t="s">
        <v>328</v>
      </c>
      <c r="K58" s="11"/>
      <c r="L58" s="78">
        <f t="shared" si="4"/>
        <v>188</v>
      </c>
    </row>
    <row r="59" spans="7:12">
      <c r="G59" s="22">
        <v>22</v>
      </c>
      <c r="H59" s="11">
        <f t="shared" si="3"/>
        <v>28</v>
      </c>
      <c r="I59" s="11">
        <v>4</v>
      </c>
      <c r="J59" s="52" t="s">
        <v>327</v>
      </c>
      <c r="K59" s="11"/>
      <c r="L59" s="78">
        <f t="shared" si="4"/>
        <v>88</v>
      </c>
    </row>
    <row r="60" spans="7:12">
      <c r="G60" s="22"/>
      <c r="H60" s="11">
        <f t="shared" si="3"/>
        <v>32</v>
      </c>
      <c r="I60" s="11">
        <v>4</v>
      </c>
      <c r="J60" s="11" t="s">
        <v>321</v>
      </c>
      <c r="K60" s="11"/>
      <c r="L60" s="78">
        <f t="shared" si="4"/>
        <v>0</v>
      </c>
    </row>
    <row r="61" spans="7:12">
      <c r="G61" s="22">
        <v>0</v>
      </c>
      <c r="H61" s="11">
        <f t="shared" si="3"/>
        <v>37</v>
      </c>
      <c r="I61" s="11">
        <v>5</v>
      </c>
      <c r="J61" s="11" t="s">
        <v>322</v>
      </c>
      <c r="K61" s="11"/>
      <c r="L61" s="78">
        <f t="shared" si="4"/>
        <v>0</v>
      </c>
    </row>
    <row r="62" spans="7:12">
      <c r="G62" s="22">
        <v>0</v>
      </c>
      <c r="H62" s="11">
        <f t="shared" si="3"/>
        <v>43</v>
      </c>
      <c r="I62" s="11">
        <v>6</v>
      </c>
      <c r="J62" s="11" t="s">
        <v>323</v>
      </c>
      <c r="K62" s="11"/>
      <c r="L62" s="78">
        <f t="shared" si="4"/>
        <v>0</v>
      </c>
    </row>
    <row r="63" spans="7:12" ht="15.75" thickBot="1">
      <c r="G63" s="22"/>
      <c r="H63" s="11"/>
      <c r="I63" s="11"/>
      <c r="J63" s="11"/>
      <c r="K63" s="11"/>
      <c r="L63" s="80"/>
    </row>
    <row r="64" spans="7:12" ht="15.75" thickTop="1">
      <c r="G64" s="22"/>
      <c r="H64" s="11"/>
      <c r="I64" s="11"/>
      <c r="J64" s="11"/>
      <c r="K64" s="11"/>
      <c r="L64" s="78">
        <f>SUM(L51:L62)</f>
        <v>1967</v>
      </c>
    </row>
    <row r="65" spans="6:12" ht="15.75" thickBot="1">
      <c r="G65" s="49"/>
      <c r="H65" s="50"/>
      <c r="I65" s="50"/>
      <c r="J65" s="50"/>
      <c r="K65" s="50"/>
      <c r="L65" s="56"/>
    </row>
    <row r="66" spans="6:12">
      <c r="F66" s="11"/>
      <c r="G66" s="75" t="s">
        <v>3</v>
      </c>
      <c r="H66" s="45"/>
      <c r="I66" s="45"/>
      <c r="J66" s="45"/>
      <c r="K66" s="45"/>
      <c r="L66" s="77"/>
    </row>
    <row r="67" spans="6:12">
      <c r="G67" s="22"/>
      <c r="H67" s="11"/>
      <c r="I67" s="11"/>
      <c r="J67" s="11"/>
      <c r="K67" s="11"/>
      <c r="L67" s="78"/>
    </row>
    <row r="68" spans="6:12">
      <c r="G68" s="73" t="s">
        <v>33</v>
      </c>
      <c r="H68" s="74" t="s">
        <v>320</v>
      </c>
      <c r="I68" s="74"/>
      <c r="J68" s="74"/>
      <c r="K68" s="74"/>
      <c r="L68" s="79" t="s">
        <v>324</v>
      </c>
    </row>
    <row r="69" spans="6:12">
      <c r="G69" s="22">
        <v>274</v>
      </c>
      <c r="H69" s="11">
        <v>9</v>
      </c>
      <c r="I69" s="11"/>
      <c r="J69" s="11"/>
      <c r="K69" s="11"/>
      <c r="L69" s="78">
        <f>G69*H69</f>
        <v>2466</v>
      </c>
    </row>
    <row r="70" spans="6:12">
      <c r="G70" s="22">
        <v>26</v>
      </c>
      <c r="H70" s="11">
        <f>H69+I70</f>
        <v>11</v>
      </c>
      <c r="I70" s="11">
        <v>2</v>
      </c>
      <c r="J70" s="11" t="s">
        <v>325</v>
      </c>
      <c r="K70" s="11"/>
      <c r="L70" s="78">
        <f>G70*I70</f>
        <v>52</v>
      </c>
    </row>
    <row r="71" spans="6:12">
      <c r="G71" s="22">
        <v>74</v>
      </c>
      <c r="H71" s="11">
        <f t="shared" ref="H71:H80" si="5">H70+I71</f>
        <v>13</v>
      </c>
      <c r="I71" s="11">
        <v>2</v>
      </c>
      <c r="J71" s="11" t="s">
        <v>64</v>
      </c>
      <c r="K71" s="11"/>
      <c r="L71" s="78">
        <f t="shared" ref="L71:L80" si="6">G71*I71</f>
        <v>148</v>
      </c>
    </row>
    <row r="72" spans="6:12">
      <c r="G72" s="22">
        <v>83</v>
      </c>
      <c r="H72" s="11">
        <f t="shared" si="5"/>
        <v>15</v>
      </c>
      <c r="I72" s="11">
        <v>2</v>
      </c>
      <c r="J72" s="11" t="s">
        <v>67</v>
      </c>
      <c r="K72" s="11"/>
      <c r="L72" s="78">
        <f t="shared" si="6"/>
        <v>166</v>
      </c>
    </row>
    <row r="73" spans="6:12">
      <c r="G73" s="22">
        <v>146</v>
      </c>
      <c r="H73" s="11">
        <f t="shared" si="5"/>
        <v>18</v>
      </c>
      <c r="I73" s="52">
        <v>3</v>
      </c>
      <c r="J73" s="52" t="s">
        <v>73</v>
      </c>
      <c r="K73" s="11"/>
      <c r="L73" s="78">
        <f t="shared" si="6"/>
        <v>438</v>
      </c>
    </row>
    <row r="74" spans="6:12">
      <c r="G74" s="22">
        <v>61</v>
      </c>
      <c r="H74" s="11">
        <f t="shared" si="5"/>
        <v>21</v>
      </c>
      <c r="I74" s="52">
        <v>3</v>
      </c>
      <c r="J74" s="52" t="s">
        <v>69</v>
      </c>
      <c r="K74" s="11"/>
      <c r="L74" s="78">
        <f t="shared" si="6"/>
        <v>183</v>
      </c>
    </row>
    <row r="75" spans="6:12">
      <c r="G75" s="22">
        <v>92</v>
      </c>
      <c r="H75" s="11">
        <f t="shared" si="5"/>
        <v>24</v>
      </c>
      <c r="I75" s="52">
        <v>3</v>
      </c>
      <c r="J75" s="52" t="s">
        <v>326</v>
      </c>
      <c r="K75" s="11"/>
      <c r="L75" s="78">
        <f t="shared" si="6"/>
        <v>276</v>
      </c>
    </row>
    <row r="76" spans="6:12">
      <c r="G76" s="22">
        <v>238</v>
      </c>
      <c r="H76" s="11">
        <f t="shared" si="5"/>
        <v>28</v>
      </c>
      <c r="I76" s="52">
        <v>4</v>
      </c>
      <c r="J76" s="52" t="s">
        <v>328</v>
      </c>
      <c r="K76" s="11"/>
      <c r="L76" s="78">
        <f t="shared" si="6"/>
        <v>952</v>
      </c>
    </row>
    <row r="77" spans="6:12">
      <c r="G77" s="22">
        <v>189</v>
      </c>
      <c r="H77" s="11">
        <f t="shared" si="5"/>
        <v>32</v>
      </c>
      <c r="I77" s="11">
        <v>4</v>
      </c>
      <c r="J77" s="52" t="s">
        <v>327</v>
      </c>
      <c r="K77" s="11"/>
      <c r="L77" s="78">
        <f t="shared" si="6"/>
        <v>756</v>
      </c>
    </row>
    <row r="78" spans="6:12">
      <c r="G78" s="22">
        <v>0</v>
      </c>
      <c r="H78" s="11">
        <f t="shared" si="5"/>
        <v>36</v>
      </c>
      <c r="I78" s="11">
        <v>4</v>
      </c>
      <c r="J78" s="11" t="s">
        <v>321</v>
      </c>
      <c r="K78" s="11"/>
      <c r="L78" s="78">
        <f t="shared" si="6"/>
        <v>0</v>
      </c>
    </row>
    <row r="79" spans="6:12">
      <c r="G79" s="22">
        <v>0</v>
      </c>
      <c r="H79" s="11">
        <f t="shared" si="5"/>
        <v>41</v>
      </c>
      <c r="I79" s="11">
        <v>5</v>
      </c>
      <c r="J79" s="11" t="s">
        <v>322</v>
      </c>
      <c r="K79" s="11"/>
      <c r="L79" s="78">
        <f t="shared" si="6"/>
        <v>0</v>
      </c>
    </row>
    <row r="80" spans="6:12">
      <c r="G80" s="22">
        <v>0</v>
      </c>
      <c r="H80" s="11">
        <f t="shared" si="5"/>
        <v>47</v>
      </c>
      <c r="I80" s="11">
        <v>6</v>
      </c>
      <c r="J80" s="11" t="s">
        <v>323</v>
      </c>
      <c r="K80" s="11"/>
      <c r="L80" s="78">
        <f t="shared" si="6"/>
        <v>0</v>
      </c>
    </row>
    <row r="81" spans="7:12" ht="15.75" thickBot="1">
      <c r="G81" s="22"/>
      <c r="H81" s="11"/>
      <c r="I81" s="11"/>
      <c r="J81" s="11"/>
      <c r="K81" s="11"/>
      <c r="L81" s="80"/>
    </row>
    <row r="82" spans="7:12" ht="15.75" thickTop="1">
      <c r="G82" s="22"/>
      <c r="H82" s="11"/>
      <c r="I82" s="11"/>
      <c r="J82" s="11"/>
      <c r="K82" s="11"/>
      <c r="L82" s="78">
        <f>SUM(L69:L80)</f>
        <v>5437</v>
      </c>
    </row>
    <row r="83" spans="7:12" ht="15.75" thickBot="1">
      <c r="G83" s="49"/>
      <c r="H83" s="50"/>
      <c r="I83" s="50"/>
      <c r="J83" s="50"/>
      <c r="K83" s="50"/>
      <c r="L83" s="56"/>
    </row>
    <row r="84" spans="7:12">
      <c r="G84" s="75" t="s">
        <v>305</v>
      </c>
      <c r="H84" s="45"/>
      <c r="I84" s="45"/>
      <c r="J84" s="45"/>
      <c r="K84" s="45"/>
      <c r="L84" s="77"/>
    </row>
    <row r="85" spans="7:12">
      <c r="G85" s="22"/>
      <c r="H85" s="11"/>
      <c r="I85" s="11"/>
      <c r="J85" s="11"/>
      <c r="K85" s="11"/>
      <c r="L85" s="78"/>
    </row>
    <row r="86" spans="7:12">
      <c r="G86" s="73" t="s">
        <v>33</v>
      </c>
      <c r="H86" s="74" t="s">
        <v>320</v>
      </c>
      <c r="I86" s="74"/>
      <c r="J86" s="74"/>
      <c r="K86" s="74"/>
      <c r="L86" s="79" t="s">
        <v>324</v>
      </c>
    </row>
    <row r="87" spans="7:12">
      <c r="G87" s="22">
        <v>80</v>
      </c>
      <c r="H87" s="11">
        <v>14</v>
      </c>
      <c r="I87" s="11"/>
      <c r="J87" s="11"/>
      <c r="K87" s="11"/>
      <c r="L87" s="78">
        <f>G87*H87</f>
        <v>1120</v>
      </c>
    </row>
    <row r="88" spans="7:12">
      <c r="G88" s="22">
        <v>80</v>
      </c>
      <c r="H88" s="11">
        <f>H87+I88</f>
        <v>16</v>
      </c>
      <c r="I88" s="11">
        <v>2</v>
      </c>
      <c r="J88" s="11" t="s">
        <v>325</v>
      </c>
      <c r="K88" s="11"/>
      <c r="L88" s="78">
        <f>G88*I88</f>
        <v>160</v>
      </c>
    </row>
    <row r="89" spans="7:12">
      <c r="G89" s="22">
        <v>80</v>
      </c>
      <c r="H89" s="11">
        <f t="shared" ref="H89:H98" si="7">H88+I89</f>
        <v>18</v>
      </c>
      <c r="I89" s="11">
        <v>2</v>
      </c>
      <c r="J89" s="11" t="s">
        <v>64</v>
      </c>
      <c r="K89" s="11"/>
      <c r="L89" s="78">
        <f t="shared" ref="L89:L98" si="8">G89*I89</f>
        <v>160</v>
      </c>
    </row>
    <row r="90" spans="7:12">
      <c r="G90" s="22">
        <v>80</v>
      </c>
      <c r="H90" s="11">
        <f t="shared" si="7"/>
        <v>20</v>
      </c>
      <c r="I90" s="11">
        <v>2</v>
      </c>
      <c r="J90" s="11" t="s">
        <v>67</v>
      </c>
      <c r="K90" s="11"/>
      <c r="L90" s="78">
        <f t="shared" si="8"/>
        <v>160</v>
      </c>
    </row>
    <row r="91" spans="7:12">
      <c r="G91" s="22">
        <v>80</v>
      </c>
      <c r="H91" s="11">
        <f t="shared" si="7"/>
        <v>23</v>
      </c>
      <c r="I91" s="52">
        <v>3</v>
      </c>
      <c r="J91" s="52" t="s">
        <v>73</v>
      </c>
      <c r="K91" s="11"/>
      <c r="L91" s="78">
        <f t="shared" si="8"/>
        <v>240</v>
      </c>
    </row>
    <row r="92" spans="7:12">
      <c r="G92" s="22">
        <v>80</v>
      </c>
      <c r="H92" s="11">
        <f t="shared" si="7"/>
        <v>26</v>
      </c>
      <c r="I92" s="52">
        <v>3</v>
      </c>
      <c r="J92" s="52" t="s">
        <v>69</v>
      </c>
      <c r="K92" s="11"/>
      <c r="L92" s="78">
        <f t="shared" si="8"/>
        <v>240</v>
      </c>
    </row>
    <row r="93" spans="7:12">
      <c r="G93" s="22">
        <v>80</v>
      </c>
      <c r="H93" s="11">
        <f t="shared" si="7"/>
        <v>29</v>
      </c>
      <c r="I93" s="52">
        <v>3</v>
      </c>
      <c r="J93" s="52" t="s">
        <v>326</v>
      </c>
      <c r="K93" s="11"/>
      <c r="L93" s="78">
        <f t="shared" si="8"/>
        <v>240</v>
      </c>
    </row>
    <row r="94" spans="7:12">
      <c r="G94" s="22">
        <v>80</v>
      </c>
      <c r="H94" s="11">
        <f t="shared" si="7"/>
        <v>33</v>
      </c>
      <c r="I94" s="52">
        <v>4</v>
      </c>
      <c r="J94" s="52" t="s">
        <v>328</v>
      </c>
      <c r="K94" s="11"/>
      <c r="L94" s="78">
        <f t="shared" si="8"/>
        <v>320</v>
      </c>
    </row>
    <row r="95" spans="7:12">
      <c r="G95" s="22">
        <v>80</v>
      </c>
      <c r="H95" s="11">
        <f t="shared" si="7"/>
        <v>37</v>
      </c>
      <c r="I95" s="11">
        <v>4</v>
      </c>
      <c r="J95" s="52" t="s">
        <v>327</v>
      </c>
      <c r="K95" s="11"/>
      <c r="L95" s="78">
        <f t="shared" si="8"/>
        <v>320</v>
      </c>
    </row>
    <row r="96" spans="7:12">
      <c r="G96" s="22">
        <v>80</v>
      </c>
      <c r="H96" s="11">
        <f t="shared" si="7"/>
        <v>41</v>
      </c>
      <c r="I96" s="11">
        <v>4</v>
      </c>
      <c r="J96" s="11" t="s">
        <v>321</v>
      </c>
      <c r="K96" s="11"/>
      <c r="L96" s="78">
        <f t="shared" si="8"/>
        <v>320</v>
      </c>
    </row>
    <row r="97" spans="7:15">
      <c r="G97" s="22">
        <v>80</v>
      </c>
      <c r="H97" s="11">
        <f t="shared" si="7"/>
        <v>46</v>
      </c>
      <c r="I97" s="11">
        <v>5</v>
      </c>
      <c r="J97" s="11" t="s">
        <v>322</v>
      </c>
      <c r="K97" s="11"/>
      <c r="L97" s="78">
        <f t="shared" si="8"/>
        <v>400</v>
      </c>
    </row>
    <row r="98" spans="7:15">
      <c r="G98" s="22">
        <v>80</v>
      </c>
      <c r="H98" s="11">
        <f t="shared" si="7"/>
        <v>52</v>
      </c>
      <c r="I98" s="11">
        <v>6</v>
      </c>
      <c r="J98" s="11" t="s">
        <v>323</v>
      </c>
      <c r="K98" s="11"/>
      <c r="L98" s="78">
        <f t="shared" si="8"/>
        <v>480</v>
      </c>
    </row>
    <row r="99" spans="7:15" ht="15.75" thickBot="1">
      <c r="G99" s="22"/>
      <c r="H99" s="11"/>
      <c r="I99" s="11"/>
      <c r="J99" s="11"/>
      <c r="K99" s="11"/>
      <c r="L99" s="80"/>
      <c r="O99" s="4"/>
    </row>
    <row r="100" spans="7:15" ht="15.75" thickTop="1">
      <c r="G100" s="22"/>
      <c r="H100" s="11"/>
      <c r="I100" s="11"/>
      <c r="J100" s="11"/>
      <c r="K100" s="11"/>
      <c r="L100" s="78">
        <f>SUM(L87:L98)</f>
        <v>4160</v>
      </c>
    </row>
    <row r="101" spans="7:15" ht="15.75" thickBot="1">
      <c r="G101" s="49"/>
      <c r="H101" s="50"/>
      <c r="I101" s="50"/>
      <c r="J101" s="50"/>
      <c r="K101" s="50"/>
      <c r="L101" s="56"/>
    </row>
    <row r="102" spans="7:15">
      <c r="G102" s="76"/>
      <c r="H102" s="11"/>
      <c r="I102" s="11"/>
      <c r="J102" s="11"/>
      <c r="K102" s="11"/>
      <c r="L102" s="15"/>
    </row>
    <row r="103" spans="7:15" ht="15.75" thickBot="1">
      <c r="G103" s="11"/>
      <c r="H103" s="11"/>
      <c r="I103" s="11"/>
      <c r="J103" s="11"/>
      <c r="K103" s="11"/>
      <c r="L103" s="19"/>
    </row>
    <row r="104" spans="7:15" ht="15.75" thickTop="1">
      <c r="G104" s="74"/>
      <c r="H104" s="74"/>
      <c r="I104" s="74"/>
      <c r="J104" s="74"/>
      <c r="K104" s="74"/>
      <c r="L104" s="42"/>
    </row>
    <row r="105" spans="7:15">
      <c r="G105" s="4">
        <f>G33+G51+G69+G87</f>
        <v>680</v>
      </c>
      <c r="H105" s="4" t="s">
        <v>33</v>
      </c>
      <c r="I105" s="4"/>
      <c r="J105" s="4"/>
      <c r="K105" s="4"/>
      <c r="L105" s="4">
        <f>L46+L64+L82+L100</f>
        <v>11566</v>
      </c>
      <c r="M105" t="s">
        <v>503</v>
      </c>
    </row>
  </sheetData>
  <hyperlinks>
    <hyperlink ref="A1" location="SOMMAIRE!A1" display="SOMMAIRE"/>
  </hyperlinks>
  <pageMargins left="0.7" right="0.7" top="0.75" bottom="0.75" header="0.3" footer="0.3"/>
</worksheet>
</file>

<file path=xl/worksheets/sheet36.xml><?xml version="1.0" encoding="utf-8"?>
<worksheet xmlns="http://schemas.openxmlformats.org/spreadsheetml/2006/main" xmlns:r="http://schemas.openxmlformats.org/officeDocument/2006/relationships">
  <sheetPr codeName="Feuil34"/>
  <dimension ref="A1:T114"/>
  <sheetViews>
    <sheetView workbookViewId="0">
      <selection activeCell="R95" sqref="R95"/>
    </sheetView>
  </sheetViews>
  <sheetFormatPr baseColWidth="10" defaultRowHeight="15"/>
  <cols>
    <col min="1" max="1" width="5.7109375" customWidth="1"/>
    <col min="3" max="3" width="3.85546875" customWidth="1"/>
    <col min="4" max="4" width="6" bestFit="1" customWidth="1"/>
    <col min="5" max="5" width="3.85546875" customWidth="1"/>
    <col min="10" max="10" width="6" bestFit="1" customWidth="1"/>
    <col min="18" max="18" width="6" bestFit="1" customWidth="1"/>
  </cols>
  <sheetData>
    <row r="1" spans="1:20">
      <c r="A1" s="139" t="s">
        <v>378</v>
      </c>
    </row>
    <row r="2" spans="1:20" ht="15.75" thickBot="1">
      <c r="A2" s="139"/>
    </row>
    <row r="3" spans="1:20">
      <c r="B3" s="5" t="s">
        <v>319</v>
      </c>
      <c r="C3" s="5"/>
      <c r="D3" s="5" t="s">
        <v>306</v>
      </c>
      <c r="E3" s="5"/>
      <c r="F3" s="69" t="s">
        <v>50</v>
      </c>
      <c r="G3" s="70" t="s">
        <v>51</v>
      </c>
      <c r="H3" s="70" t="s">
        <v>75</v>
      </c>
      <c r="I3" s="71" t="s">
        <v>124</v>
      </c>
      <c r="J3" s="5"/>
      <c r="K3" s="70" t="s">
        <v>107</v>
      </c>
      <c r="M3" s="12">
        <v>1114</v>
      </c>
      <c r="N3" s="12" t="s">
        <v>463</v>
      </c>
      <c r="R3" s="5"/>
    </row>
    <row r="4" spans="1:20" ht="15.75" thickBot="1">
      <c r="F4" s="22"/>
      <c r="G4" s="64"/>
      <c r="H4" s="64"/>
      <c r="I4" s="48"/>
      <c r="K4" s="64"/>
    </row>
    <row r="5" spans="1:20" ht="15.75" thickBot="1">
      <c r="A5" s="192">
        <v>2070</v>
      </c>
      <c r="B5" s="193" t="s">
        <v>301</v>
      </c>
      <c r="C5" s="12"/>
      <c r="D5" s="12">
        <v>0</v>
      </c>
      <c r="E5" s="12"/>
      <c r="F5" s="194">
        <f>(A5-M3)*M5</f>
        <v>9560</v>
      </c>
      <c r="G5" s="144"/>
      <c r="H5" s="144"/>
      <c r="I5" s="195"/>
      <c r="J5" s="12"/>
      <c r="K5" s="151"/>
      <c r="L5" s="12"/>
      <c r="M5" s="12">
        <v>10</v>
      </c>
      <c r="N5" s="12" t="s">
        <v>297</v>
      </c>
      <c r="O5" s="17"/>
      <c r="P5" s="12"/>
      <c r="Q5" s="12"/>
      <c r="R5" s="12"/>
      <c r="S5" s="12"/>
      <c r="T5" s="12"/>
    </row>
    <row r="6" spans="1:20">
      <c r="A6" s="15"/>
      <c r="B6" s="11"/>
      <c r="F6" s="55"/>
      <c r="G6" s="64"/>
      <c r="H6" s="64"/>
      <c r="I6" s="48"/>
      <c r="K6" s="67"/>
      <c r="O6" s="4"/>
    </row>
    <row r="7" spans="1:20" ht="15.75" thickBot="1">
      <c r="A7" t="s">
        <v>34</v>
      </c>
      <c r="B7" s="4">
        <f>(A5*5)/10</f>
        <v>1035</v>
      </c>
      <c r="C7" s="4"/>
      <c r="D7" s="4"/>
      <c r="E7" s="4"/>
      <c r="F7" s="55"/>
      <c r="G7" s="64"/>
      <c r="H7" s="64"/>
      <c r="I7" s="48"/>
      <c r="J7" s="4"/>
      <c r="K7" s="67"/>
      <c r="R7" s="4"/>
    </row>
    <row r="8" spans="1:20" ht="15.75" thickBot="1">
      <c r="A8" s="192">
        <f>B7</f>
        <v>1035</v>
      </c>
      <c r="B8" s="193" t="s">
        <v>302</v>
      </c>
      <c r="C8" s="12"/>
      <c r="D8" s="17">
        <f>B7-B10</f>
        <v>517.5</v>
      </c>
      <c r="E8" s="12"/>
      <c r="F8" s="194">
        <f>A8*M8</f>
        <v>31050</v>
      </c>
      <c r="G8" s="144"/>
      <c r="H8" s="144"/>
      <c r="I8" s="195"/>
      <c r="J8" s="17"/>
      <c r="K8" s="151">
        <f>S8*A8</f>
        <v>5175000</v>
      </c>
      <c r="L8" s="12"/>
      <c r="M8" s="12">
        <v>30</v>
      </c>
      <c r="N8" s="12" t="s">
        <v>297</v>
      </c>
      <c r="O8" s="17"/>
      <c r="P8" s="12"/>
      <c r="Q8" s="12"/>
      <c r="R8" s="12"/>
      <c r="S8" s="17">
        <v>5000</v>
      </c>
      <c r="T8" s="12" t="s">
        <v>107</v>
      </c>
    </row>
    <row r="9" spans="1:20">
      <c r="F9" s="55"/>
      <c r="G9" s="64"/>
      <c r="H9" s="64"/>
      <c r="I9" s="48"/>
      <c r="K9" s="67"/>
      <c r="S9" s="4"/>
    </row>
    <row r="10" spans="1:20" ht="15.75" thickBot="1">
      <c r="A10" t="s">
        <v>303</v>
      </c>
      <c r="B10" s="4">
        <f>(A8*5)/10</f>
        <v>517.5</v>
      </c>
      <c r="C10" s="4"/>
      <c r="E10" s="4"/>
      <c r="F10" s="22"/>
      <c r="G10" s="64"/>
      <c r="H10" s="64"/>
      <c r="I10" s="48"/>
      <c r="J10" s="4"/>
      <c r="K10" s="67"/>
      <c r="R10" s="4"/>
      <c r="S10" s="4"/>
    </row>
    <row r="11" spans="1:20" ht="15.75" thickBot="1">
      <c r="A11" s="192">
        <f>B10</f>
        <v>517.5</v>
      </c>
      <c r="B11" s="193" t="s">
        <v>304</v>
      </c>
      <c r="C11" s="12"/>
      <c r="D11" s="17">
        <f>B10-B13</f>
        <v>310.5</v>
      </c>
      <c r="E11" s="12"/>
      <c r="F11" s="196"/>
      <c r="G11" s="151">
        <f>A11*N11</f>
        <v>51750</v>
      </c>
      <c r="H11" s="151"/>
      <c r="I11" s="195"/>
      <c r="J11" s="12"/>
      <c r="K11" s="151">
        <f>S11*A11</f>
        <v>7762500</v>
      </c>
      <c r="L11" s="12"/>
      <c r="M11" s="12"/>
      <c r="N11" s="12">
        <v>100</v>
      </c>
      <c r="O11" s="12" t="s">
        <v>289</v>
      </c>
      <c r="P11" s="12"/>
      <c r="Q11" s="12"/>
      <c r="R11" s="12"/>
      <c r="S11" s="17">
        <v>15000</v>
      </c>
      <c r="T11" s="12" t="s">
        <v>107</v>
      </c>
    </row>
    <row r="12" spans="1:20">
      <c r="A12" s="15"/>
      <c r="B12" s="11"/>
      <c r="F12" s="22"/>
      <c r="G12" s="67"/>
      <c r="H12" s="67"/>
      <c r="I12" s="48"/>
      <c r="K12" s="67"/>
      <c r="S12" s="4"/>
    </row>
    <row r="13" spans="1:20" ht="15.75" thickBot="1">
      <c r="A13" t="s">
        <v>303</v>
      </c>
      <c r="B13">
        <f>(A11*4)/10</f>
        <v>207</v>
      </c>
      <c r="F13" s="22"/>
      <c r="G13" s="64"/>
      <c r="H13" s="64"/>
      <c r="I13" s="48"/>
      <c r="K13" s="67"/>
      <c r="S13" s="4"/>
    </row>
    <row r="14" spans="1:20" ht="15.75" thickBot="1">
      <c r="A14" s="197">
        <f>B13</f>
        <v>207</v>
      </c>
      <c r="B14" s="193" t="s">
        <v>305</v>
      </c>
      <c r="C14" s="12"/>
      <c r="D14" s="12">
        <v>206</v>
      </c>
      <c r="E14" s="12"/>
      <c r="F14" s="198"/>
      <c r="G14" s="145"/>
      <c r="H14" s="152">
        <f>A14*O14</f>
        <v>103500</v>
      </c>
      <c r="I14" s="149"/>
      <c r="J14" s="12"/>
      <c r="K14" s="152">
        <f>S14*A14</f>
        <v>20700000</v>
      </c>
      <c r="L14" s="12"/>
      <c r="M14" s="12"/>
      <c r="N14" s="12"/>
      <c r="O14" s="12">
        <v>500</v>
      </c>
      <c r="P14" s="12" t="s">
        <v>285</v>
      </c>
      <c r="Q14" s="12"/>
      <c r="R14" s="12"/>
      <c r="S14" s="17">
        <v>100000</v>
      </c>
      <c r="T14" s="12" t="s">
        <v>107</v>
      </c>
    </row>
    <row r="16" spans="1:20">
      <c r="A16">
        <v>3</v>
      </c>
      <c r="B16" t="s">
        <v>309</v>
      </c>
      <c r="F16">
        <f>180*A16</f>
        <v>540</v>
      </c>
      <c r="G16">
        <f>340*A16</f>
        <v>1020</v>
      </c>
      <c r="H16">
        <f>160*A16</f>
        <v>480</v>
      </c>
      <c r="I16">
        <f>185*A16</f>
        <v>555</v>
      </c>
      <c r="K16" s="4">
        <f>1050000*A16</f>
        <v>3150000</v>
      </c>
    </row>
    <row r="17" spans="1:18">
      <c r="A17">
        <v>4</v>
      </c>
      <c r="B17" t="s">
        <v>469</v>
      </c>
      <c r="F17">
        <f>250*A17</f>
        <v>1000</v>
      </c>
      <c r="G17">
        <f>400*A17</f>
        <v>1600</v>
      </c>
      <c r="H17">
        <f>75*A17</f>
        <v>300</v>
      </c>
      <c r="K17" s="4">
        <f>275000*A17</f>
        <v>1100000</v>
      </c>
    </row>
    <row r="18" spans="1:18">
      <c r="A18">
        <v>4</v>
      </c>
      <c r="B18" t="s">
        <v>470</v>
      </c>
      <c r="F18">
        <f>170*A18</f>
        <v>680</v>
      </c>
      <c r="G18">
        <f>160*A18</f>
        <v>640</v>
      </c>
      <c r="H18">
        <f>90*A18</f>
        <v>360</v>
      </c>
      <c r="K18" s="4">
        <f>85000*A18</f>
        <v>340000</v>
      </c>
    </row>
    <row r="19" spans="1:18" ht="15.75" thickBot="1">
      <c r="F19" s="9"/>
      <c r="G19" s="9"/>
      <c r="H19" s="9"/>
      <c r="I19" s="9"/>
      <c r="J19" s="9"/>
      <c r="K19" s="9"/>
      <c r="R19" s="11"/>
    </row>
    <row r="20" spans="1:18" ht="15.75" thickTop="1">
      <c r="R20" s="11"/>
    </row>
    <row r="21" spans="1:18">
      <c r="F21" s="4">
        <f xml:space="preserve"> SUM(F5:F19)</f>
        <v>42830</v>
      </c>
      <c r="G21" s="4">
        <f t="shared" ref="G21:K21" si="0" xml:space="preserve"> SUM(G5:G19)</f>
        <v>55010</v>
      </c>
      <c r="H21" s="4">
        <f t="shared" si="0"/>
        <v>104640</v>
      </c>
      <c r="I21" s="4">
        <f t="shared" si="0"/>
        <v>555</v>
      </c>
      <c r="J21" s="4"/>
      <c r="K21" s="4">
        <f t="shared" si="0"/>
        <v>38227500</v>
      </c>
      <c r="R21" s="15"/>
    </row>
    <row r="22" spans="1:18">
      <c r="R22" s="11"/>
    </row>
    <row r="23" spans="1:18" ht="15.75" thickBot="1">
      <c r="R23" s="11"/>
    </row>
    <row r="24" spans="1:18">
      <c r="F24" s="75" t="s">
        <v>2</v>
      </c>
      <c r="G24" s="45"/>
      <c r="H24" s="45"/>
      <c r="I24" s="45"/>
      <c r="J24" s="45"/>
      <c r="K24" s="77"/>
      <c r="O24" t="s">
        <v>466</v>
      </c>
      <c r="P24" t="s">
        <v>467</v>
      </c>
      <c r="R24" s="11"/>
    </row>
    <row r="25" spans="1:18">
      <c r="F25" s="22"/>
      <c r="G25" s="11"/>
      <c r="H25" s="11"/>
      <c r="I25" s="11"/>
      <c r="J25" s="11"/>
      <c r="K25" s="78"/>
      <c r="R25" s="11"/>
    </row>
    <row r="26" spans="1:18">
      <c r="F26" s="73" t="s">
        <v>33</v>
      </c>
      <c r="G26" s="74" t="s">
        <v>320</v>
      </c>
      <c r="H26" s="74"/>
      <c r="I26" s="74"/>
      <c r="J26" s="74"/>
      <c r="K26" s="79" t="s">
        <v>324</v>
      </c>
      <c r="P26" t="s">
        <v>464</v>
      </c>
      <c r="R26" s="74"/>
    </row>
    <row r="27" spans="1:18">
      <c r="F27" s="22">
        <v>0</v>
      </c>
      <c r="G27" s="11">
        <v>2</v>
      </c>
      <c r="H27" s="11"/>
      <c r="I27" s="11"/>
      <c r="J27" s="11"/>
      <c r="K27" s="78">
        <f>F27*G27</f>
        <v>0</v>
      </c>
      <c r="P27" t="s">
        <v>468</v>
      </c>
      <c r="R27" s="11"/>
    </row>
    <row r="28" spans="1:18">
      <c r="F28" s="22">
        <v>0</v>
      </c>
      <c r="G28" s="11">
        <f>G27+H28</f>
        <v>4</v>
      </c>
      <c r="H28" s="11">
        <v>2</v>
      </c>
      <c r="I28" s="11" t="s">
        <v>325</v>
      </c>
      <c r="J28" s="11"/>
      <c r="K28" s="78">
        <f>F28*H28</f>
        <v>0</v>
      </c>
      <c r="P28" t="s">
        <v>464</v>
      </c>
      <c r="R28" s="11"/>
    </row>
    <row r="29" spans="1:18">
      <c r="F29" s="22">
        <v>0</v>
      </c>
      <c r="G29" s="11">
        <f t="shared" ref="G29:G38" si="1">G28+H29</f>
        <v>6</v>
      </c>
      <c r="H29" s="11">
        <v>2</v>
      </c>
      <c r="I29" s="11" t="s">
        <v>64</v>
      </c>
      <c r="J29" s="11"/>
      <c r="K29" s="78">
        <f t="shared" ref="K29:K38" si="2">F29*H29</f>
        <v>0</v>
      </c>
      <c r="P29" t="s">
        <v>465</v>
      </c>
      <c r="R29" s="11"/>
    </row>
    <row r="30" spans="1:18">
      <c r="F30" s="22">
        <v>0</v>
      </c>
      <c r="G30" s="11">
        <f t="shared" si="1"/>
        <v>8</v>
      </c>
      <c r="H30" s="11">
        <v>2</v>
      </c>
      <c r="I30" s="11" t="s">
        <v>67</v>
      </c>
      <c r="J30" s="11"/>
      <c r="K30" s="78">
        <f t="shared" si="2"/>
        <v>0</v>
      </c>
      <c r="P30" t="s">
        <v>464</v>
      </c>
      <c r="R30" s="11"/>
    </row>
    <row r="31" spans="1:18">
      <c r="F31" s="22">
        <v>0</v>
      </c>
      <c r="G31" s="11">
        <f t="shared" si="1"/>
        <v>11</v>
      </c>
      <c r="H31" s="52">
        <v>3</v>
      </c>
      <c r="I31" s="52" t="s">
        <v>73</v>
      </c>
      <c r="J31" s="11"/>
      <c r="K31" s="78">
        <f t="shared" si="2"/>
        <v>0</v>
      </c>
      <c r="P31" t="s">
        <v>465</v>
      </c>
      <c r="R31" s="11"/>
    </row>
    <row r="32" spans="1:18">
      <c r="F32" s="22">
        <v>0</v>
      </c>
      <c r="G32" s="11">
        <f t="shared" si="1"/>
        <v>14</v>
      </c>
      <c r="H32" s="52">
        <v>3</v>
      </c>
      <c r="I32" s="52" t="s">
        <v>69</v>
      </c>
      <c r="J32" s="11"/>
      <c r="K32" s="78">
        <f t="shared" si="2"/>
        <v>0</v>
      </c>
      <c r="P32" t="s">
        <v>464</v>
      </c>
      <c r="R32" s="11"/>
    </row>
    <row r="33" spans="6:18">
      <c r="F33" s="22">
        <v>0</v>
      </c>
      <c r="G33" s="11">
        <f t="shared" si="1"/>
        <v>17</v>
      </c>
      <c r="H33" s="52">
        <v>3</v>
      </c>
      <c r="I33" s="52" t="s">
        <v>326</v>
      </c>
      <c r="J33" s="11"/>
      <c r="K33" s="78">
        <f t="shared" si="2"/>
        <v>0</v>
      </c>
      <c r="P33" t="s">
        <v>468</v>
      </c>
      <c r="R33" s="11"/>
    </row>
    <row r="34" spans="6:18">
      <c r="F34" s="22">
        <v>0</v>
      </c>
      <c r="G34" s="11">
        <f t="shared" si="1"/>
        <v>21</v>
      </c>
      <c r="H34" s="52">
        <v>4</v>
      </c>
      <c r="I34" s="52" t="s">
        <v>328</v>
      </c>
      <c r="J34" s="11"/>
      <c r="K34" s="78">
        <f t="shared" si="2"/>
        <v>0</v>
      </c>
      <c r="P34" t="s">
        <v>464</v>
      </c>
      <c r="R34" s="11"/>
    </row>
    <row r="35" spans="6:18">
      <c r="F35" s="22">
        <v>0</v>
      </c>
      <c r="G35" s="11">
        <f t="shared" si="1"/>
        <v>25</v>
      </c>
      <c r="H35" s="11">
        <v>4</v>
      </c>
      <c r="I35" s="52" t="s">
        <v>327</v>
      </c>
      <c r="J35" s="11"/>
      <c r="K35" s="78">
        <f t="shared" si="2"/>
        <v>0</v>
      </c>
      <c r="R35" s="11"/>
    </row>
    <row r="36" spans="6:18">
      <c r="F36" s="22">
        <v>0</v>
      </c>
      <c r="G36" s="11">
        <f t="shared" si="1"/>
        <v>29</v>
      </c>
      <c r="H36" s="11">
        <v>4</v>
      </c>
      <c r="I36" s="11" t="s">
        <v>321</v>
      </c>
      <c r="J36" s="11"/>
      <c r="K36" s="78">
        <f t="shared" si="2"/>
        <v>0</v>
      </c>
      <c r="R36" s="11"/>
    </row>
    <row r="37" spans="6:18">
      <c r="F37" s="22">
        <v>0</v>
      </c>
      <c r="G37" s="11">
        <f t="shared" si="1"/>
        <v>34</v>
      </c>
      <c r="H37" s="11">
        <v>5</v>
      </c>
      <c r="I37" s="11" t="s">
        <v>322</v>
      </c>
      <c r="J37" s="11"/>
      <c r="K37" s="78">
        <f t="shared" si="2"/>
        <v>0</v>
      </c>
      <c r="R37" s="11"/>
    </row>
    <row r="38" spans="6:18">
      <c r="F38" s="22">
        <v>0</v>
      </c>
      <c r="G38" s="11">
        <f t="shared" si="1"/>
        <v>40</v>
      </c>
      <c r="H38" s="11">
        <v>6</v>
      </c>
      <c r="I38" s="11" t="s">
        <v>323</v>
      </c>
      <c r="J38" s="11"/>
      <c r="K38" s="78">
        <f t="shared" si="2"/>
        <v>0</v>
      </c>
      <c r="R38" s="11"/>
    </row>
    <row r="39" spans="6:18" ht="15.75" thickBot="1">
      <c r="F39" s="22"/>
      <c r="G39" s="11"/>
      <c r="H39" s="11"/>
      <c r="I39" s="11"/>
      <c r="J39" s="11"/>
      <c r="K39" s="80"/>
      <c r="R39" s="11"/>
    </row>
    <row r="40" spans="6:18" ht="15.75" thickTop="1">
      <c r="F40" s="22"/>
      <c r="G40" s="11"/>
      <c r="H40" s="11"/>
      <c r="I40" s="11"/>
      <c r="J40" s="11"/>
      <c r="K40" s="78">
        <f>SUM(K27:K38)</f>
        <v>0</v>
      </c>
      <c r="R40" s="11"/>
    </row>
    <row r="41" spans="6:18" ht="15.75" thickBot="1">
      <c r="F41" s="49"/>
      <c r="G41" s="50"/>
      <c r="H41" s="50"/>
      <c r="I41" s="50"/>
      <c r="J41" s="50"/>
      <c r="K41" s="56"/>
      <c r="O41" s="1" t="s">
        <v>485</v>
      </c>
      <c r="P41">
        <v>2070</v>
      </c>
      <c r="Q41" t="s">
        <v>33</v>
      </c>
      <c r="R41" s="11"/>
    </row>
    <row r="42" spans="6:18">
      <c r="F42" s="75" t="s">
        <v>1</v>
      </c>
      <c r="G42" s="45"/>
      <c r="H42" s="45"/>
      <c r="I42" s="45"/>
      <c r="J42" s="45"/>
      <c r="K42" s="77"/>
      <c r="R42" s="11"/>
    </row>
    <row r="43" spans="6:18">
      <c r="F43" s="22"/>
      <c r="G43" s="11"/>
      <c r="H43" s="11"/>
      <c r="I43" s="11"/>
      <c r="J43" s="11"/>
      <c r="K43" s="78"/>
      <c r="P43">
        <v>1035</v>
      </c>
      <c r="Q43" t="s">
        <v>484</v>
      </c>
      <c r="R43" s="11"/>
    </row>
    <row r="44" spans="6:18">
      <c r="F44" s="73" t="s">
        <v>33</v>
      </c>
      <c r="G44" s="74" t="s">
        <v>320</v>
      </c>
      <c r="H44" s="74"/>
      <c r="I44" s="74"/>
      <c r="J44" s="74"/>
      <c r="K44" s="79" t="s">
        <v>324</v>
      </c>
      <c r="R44" s="74"/>
    </row>
    <row r="45" spans="6:18">
      <c r="F45" s="22">
        <v>515</v>
      </c>
      <c r="G45" s="11">
        <v>5</v>
      </c>
      <c r="H45" s="11"/>
      <c r="I45" s="11"/>
      <c r="J45" s="11"/>
      <c r="K45" s="78">
        <f>F45*G45</f>
        <v>2575</v>
      </c>
      <c r="R45" s="11"/>
    </row>
    <row r="46" spans="6:18">
      <c r="F46" s="22">
        <v>0</v>
      </c>
      <c r="G46" s="11">
        <f>G45+H46</f>
        <v>7</v>
      </c>
      <c r="H46" s="11">
        <v>2</v>
      </c>
      <c r="I46" s="11" t="s">
        <v>325</v>
      </c>
      <c r="J46" s="11"/>
      <c r="K46" s="78">
        <f>F46*H46</f>
        <v>0</v>
      </c>
      <c r="R46" s="11"/>
    </row>
    <row r="47" spans="6:18">
      <c r="F47" s="22">
        <v>0</v>
      </c>
      <c r="G47" s="11">
        <f t="shared" ref="G47:G56" si="3">G46+H47</f>
        <v>9</v>
      </c>
      <c r="H47" s="11">
        <v>2</v>
      </c>
      <c r="I47" s="11" t="s">
        <v>64</v>
      </c>
      <c r="J47" s="11"/>
      <c r="K47" s="78">
        <f t="shared" ref="K47:K56" si="4">F47*H47</f>
        <v>0</v>
      </c>
      <c r="R47" s="11"/>
    </row>
    <row r="48" spans="6:18">
      <c r="F48" s="22">
        <v>0</v>
      </c>
      <c r="G48" s="11">
        <f t="shared" si="3"/>
        <v>11</v>
      </c>
      <c r="H48" s="11">
        <v>2</v>
      </c>
      <c r="I48" s="11" t="s">
        <v>67</v>
      </c>
      <c r="J48" s="11"/>
      <c r="K48" s="78">
        <f t="shared" si="4"/>
        <v>0</v>
      </c>
      <c r="R48" s="11"/>
    </row>
    <row r="49" spans="6:18">
      <c r="F49" s="22">
        <v>0</v>
      </c>
      <c r="G49" s="11">
        <f t="shared" si="3"/>
        <v>14</v>
      </c>
      <c r="H49" s="52">
        <v>3</v>
      </c>
      <c r="I49" s="52" t="s">
        <v>73</v>
      </c>
      <c r="J49" s="11"/>
      <c r="K49" s="78">
        <f t="shared" si="4"/>
        <v>0</v>
      </c>
      <c r="R49" s="11"/>
    </row>
    <row r="50" spans="6:18">
      <c r="F50" s="22">
        <v>0</v>
      </c>
      <c r="G50" s="11">
        <f t="shared" si="3"/>
        <v>17</v>
      </c>
      <c r="H50" s="52">
        <v>3</v>
      </c>
      <c r="I50" s="52" t="s">
        <v>69</v>
      </c>
      <c r="J50" s="11"/>
      <c r="K50" s="78">
        <f t="shared" si="4"/>
        <v>0</v>
      </c>
      <c r="R50" s="11"/>
    </row>
    <row r="51" spans="6:18">
      <c r="F51" s="22">
        <v>0</v>
      </c>
      <c r="G51" s="11">
        <f t="shared" si="3"/>
        <v>20</v>
      </c>
      <c r="H51" s="52">
        <v>3</v>
      </c>
      <c r="I51" s="52" t="s">
        <v>326</v>
      </c>
      <c r="J51" s="11"/>
      <c r="K51" s="78">
        <f t="shared" si="4"/>
        <v>0</v>
      </c>
      <c r="R51" s="11"/>
    </row>
    <row r="52" spans="6:18">
      <c r="F52" s="22">
        <v>0</v>
      </c>
      <c r="G52" s="11">
        <f t="shared" si="3"/>
        <v>24</v>
      </c>
      <c r="H52" s="52">
        <v>4</v>
      </c>
      <c r="I52" s="52" t="s">
        <v>328</v>
      </c>
      <c r="J52" s="11"/>
      <c r="K52" s="78">
        <f t="shared" si="4"/>
        <v>0</v>
      </c>
      <c r="R52" s="11"/>
    </row>
    <row r="53" spans="6:18">
      <c r="F53" s="22">
        <v>0</v>
      </c>
      <c r="G53" s="11">
        <f t="shared" si="3"/>
        <v>28</v>
      </c>
      <c r="H53" s="11">
        <v>4</v>
      </c>
      <c r="I53" s="52" t="s">
        <v>327</v>
      </c>
      <c r="J53" s="11"/>
      <c r="K53" s="78">
        <f t="shared" si="4"/>
        <v>0</v>
      </c>
      <c r="R53" s="11"/>
    </row>
    <row r="54" spans="6:18">
      <c r="F54" s="22">
        <v>0</v>
      </c>
      <c r="G54" s="11">
        <f t="shared" si="3"/>
        <v>32</v>
      </c>
      <c r="H54" s="11">
        <v>4</v>
      </c>
      <c r="I54" s="11" t="s">
        <v>321</v>
      </c>
      <c r="J54" s="11"/>
      <c r="K54" s="78">
        <f t="shared" si="4"/>
        <v>0</v>
      </c>
      <c r="R54" s="11"/>
    </row>
    <row r="55" spans="6:18">
      <c r="F55" s="22">
        <v>0</v>
      </c>
      <c r="G55" s="11">
        <f t="shared" si="3"/>
        <v>37</v>
      </c>
      <c r="H55" s="11">
        <v>5</v>
      </c>
      <c r="I55" s="11" t="s">
        <v>322</v>
      </c>
      <c r="J55" s="11"/>
      <c r="K55" s="78">
        <f t="shared" si="4"/>
        <v>0</v>
      </c>
      <c r="R55" s="11"/>
    </row>
    <row r="56" spans="6:18">
      <c r="F56" s="22">
        <v>0</v>
      </c>
      <c r="G56" s="11">
        <f t="shared" si="3"/>
        <v>43</v>
      </c>
      <c r="H56" s="11">
        <v>6</v>
      </c>
      <c r="I56" s="11" t="s">
        <v>323</v>
      </c>
      <c r="J56" s="11"/>
      <c r="K56" s="78">
        <f t="shared" si="4"/>
        <v>0</v>
      </c>
      <c r="R56" s="11"/>
    </row>
    <row r="57" spans="6:18" ht="15.75" thickBot="1">
      <c r="F57" s="22"/>
      <c r="G57" s="11"/>
      <c r="H57" s="11"/>
      <c r="I57" s="11"/>
      <c r="J57" s="11"/>
      <c r="K57" s="80"/>
      <c r="R57" s="11"/>
    </row>
    <row r="58" spans="6:18" ht="15.75" thickTop="1">
      <c r="F58" s="22"/>
      <c r="G58" s="11"/>
      <c r="H58" s="11"/>
      <c r="I58" s="11"/>
      <c r="J58" s="11"/>
      <c r="K58" s="78">
        <f>SUM(K45:K56)</f>
        <v>2575</v>
      </c>
      <c r="R58" s="11"/>
    </row>
    <row r="59" spans="6:18" ht="15.75" thickBot="1">
      <c r="F59" s="49"/>
      <c r="G59" s="50"/>
      <c r="H59" s="50"/>
      <c r="I59" s="50"/>
      <c r="J59" s="50"/>
      <c r="K59" s="56"/>
      <c r="R59" s="11"/>
    </row>
    <row r="60" spans="6:18">
      <c r="F60" s="75" t="s">
        <v>3</v>
      </c>
      <c r="G60" s="45"/>
      <c r="H60" s="45"/>
      <c r="I60" s="45"/>
      <c r="J60" s="45"/>
      <c r="K60" s="77"/>
      <c r="R60" s="11"/>
    </row>
    <row r="61" spans="6:18">
      <c r="F61" s="22"/>
      <c r="G61" s="11"/>
      <c r="H61" s="11"/>
      <c r="I61" s="11"/>
      <c r="J61" s="11"/>
      <c r="K61" s="78"/>
      <c r="R61" s="11"/>
    </row>
    <row r="62" spans="6:18">
      <c r="F62" s="73" t="s">
        <v>33</v>
      </c>
      <c r="G62" s="74" t="s">
        <v>320</v>
      </c>
      <c r="H62" s="74"/>
      <c r="I62" s="74"/>
      <c r="J62" s="74"/>
      <c r="K62" s="79" t="s">
        <v>324</v>
      </c>
      <c r="R62" s="74"/>
    </row>
    <row r="63" spans="6:18">
      <c r="F63" s="22">
        <v>309</v>
      </c>
      <c r="G63" s="11">
        <v>9</v>
      </c>
      <c r="H63" s="11"/>
      <c r="I63" s="11"/>
      <c r="J63" s="11"/>
      <c r="K63" s="78">
        <f>F63*G63</f>
        <v>2781</v>
      </c>
      <c r="R63" s="11"/>
    </row>
    <row r="64" spans="6:18">
      <c r="F64" s="22">
        <v>0</v>
      </c>
      <c r="G64" s="11">
        <f>G63+H64</f>
        <v>11</v>
      </c>
      <c r="H64" s="11">
        <v>2</v>
      </c>
      <c r="I64" s="11" t="s">
        <v>325</v>
      </c>
      <c r="J64" s="11"/>
      <c r="K64" s="78">
        <f>F64*H64</f>
        <v>0</v>
      </c>
      <c r="R64" s="11"/>
    </row>
    <row r="65" spans="6:18">
      <c r="F65" s="22">
        <v>0</v>
      </c>
      <c r="G65" s="11">
        <f t="shared" ref="G65:G74" si="5">G64+H65</f>
        <v>13</v>
      </c>
      <c r="H65" s="11">
        <v>2</v>
      </c>
      <c r="I65" s="11" t="s">
        <v>64</v>
      </c>
      <c r="J65" s="11"/>
      <c r="K65" s="78">
        <f t="shared" ref="K65:K74" si="6">F65*H65</f>
        <v>0</v>
      </c>
      <c r="R65" s="11"/>
    </row>
    <row r="66" spans="6:18">
      <c r="F66" s="22">
        <v>0</v>
      </c>
      <c r="G66" s="11">
        <f t="shared" si="5"/>
        <v>15</v>
      </c>
      <c r="H66" s="11">
        <v>2</v>
      </c>
      <c r="I66" s="11" t="s">
        <v>67</v>
      </c>
      <c r="J66" s="11"/>
      <c r="K66" s="78">
        <f t="shared" si="6"/>
        <v>0</v>
      </c>
      <c r="R66" s="11"/>
    </row>
    <row r="67" spans="6:18">
      <c r="F67" s="22">
        <v>0</v>
      </c>
      <c r="G67" s="11">
        <f t="shared" si="5"/>
        <v>18</v>
      </c>
      <c r="H67" s="52">
        <v>3</v>
      </c>
      <c r="I67" s="52" t="s">
        <v>73</v>
      </c>
      <c r="J67" s="11"/>
      <c r="K67" s="78">
        <f t="shared" si="6"/>
        <v>0</v>
      </c>
      <c r="R67" s="11"/>
    </row>
    <row r="68" spans="6:18">
      <c r="F68" s="22">
        <v>0</v>
      </c>
      <c r="G68" s="11">
        <f t="shared" si="5"/>
        <v>21</v>
      </c>
      <c r="H68" s="52">
        <v>3</v>
      </c>
      <c r="I68" s="52" t="s">
        <v>69</v>
      </c>
      <c r="J68" s="11"/>
      <c r="K68" s="78">
        <f t="shared" si="6"/>
        <v>0</v>
      </c>
      <c r="R68" s="11"/>
    </row>
    <row r="69" spans="6:18">
      <c r="F69" s="22">
        <v>0</v>
      </c>
      <c r="G69" s="11">
        <f t="shared" si="5"/>
        <v>24</v>
      </c>
      <c r="H69" s="52">
        <v>3</v>
      </c>
      <c r="I69" s="52" t="s">
        <v>326</v>
      </c>
      <c r="J69" s="11"/>
      <c r="K69" s="78">
        <f t="shared" si="6"/>
        <v>0</v>
      </c>
      <c r="R69" s="11"/>
    </row>
    <row r="70" spans="6:18">
      <c r="F70" s="22">
        <v>0</v>
      </c>
      <c r="G70" s="11">
        <f t="shared" si="5"/>
        <v>28</v>
      </c>
      <c r="H70" s="52">
        <v>4</v>
      </c>
      <c r="I70" s="52" t="s">
        <v>328</v>
      </c>
      <c r="J70" s="11"/>
      <c r="K70" s="78">
        <f t="shared" si="6"/>
        <v>0</v>
      </c>
      <c r="R70" s="11"/>
    </row>
    <row r="71" spans="6:18">
      <c r="F71" s="22">
        <v>0</v>
      </c>
      <c r="G71" s="11">
        <f t="shared" si="5"/>
        <v>32</v>
      </c>
      <c r="H71" s="11">
        <v>4</v>
      </c>
      <c r="I71" s="52" t="s">
        <v>327</v>
      </c>
      <c r="J71" s="11"/>
      <c r="K71" s="78">
        <f t="shared" si="6"/>
        <v>0</v>
      </c>
      <c r="R71" s="11"/>
    </row>
    <row r="72" spans="6:18">
      <c r="F72" s="22">
        <v>0</v>
      </c>
      <c r="G72" s="11">
        <f t="shared" si="5"/>
        <v>36</v>
      </c>
      <c r="H72" s="11">
        <v>4</v>
      </c>
      <c r="I72" s="11" t="s">
        <v>321</v>
      </c>
      <c r="J72" s="11"/>
      <c r="K72" s="78">
        <f t="shared" si="6"/>
        <v>0</v>
      </c>
      <c r="R72" s="11"/>
    </row>
    <row r="73" spans="6:18">
      <c r="F73" s="22">
        <v>0</v>
      </c>
      <c r="G73" s="11">
        <f t="shared" si="5"/>
        <v>41</v>
      </c>
      <c r="H73" s="11">
        <v>5</v>
      </c>
      <c r="I73" s="11" t="s">
        <v>322</v>
      </c>
      <c r="J73" s="11"/>
      <c r="K73" s="78">
        <f t="shared" si="6"/>
        <v>0</v>
      </c>
      <c r="R73" s="11"/>
    </row>
    <row r="74" spans="6:18">
      <c r="F74" s="22">
        <v>0</v>
      </c>
      <c r="G74" s="11">
        <f t="shared" si="5"/>
        <v>47</v>
      </c>
      <c r="H74" s="11">
        <v>6</v>
      </c>
      <c r="I74" s="11" t="s">
        <v>323</v>
      </c>
      <c r="J74" s="11"/>
      <c r="K74" s="78">
        <f t="shared" si="6"/>
        <v>0</v>
      </c>
      <c r="R74" s="11"/>
    </row>
    <row r="75" spans="6:18" ht="15.75" thickBot="1">
      <c r="F75" s="22"/>
      <c r="G75" s="11"/>
      <c r="H75" s="11"/>
      <c r="I75" s="11"/>
      <c r="J75" s="11"/>
      <c r="K75" s="80"/>
      <c r="R75" s="11"/>
    </row>
    <row r="76" spans="6:18" ht="15.75" thickTop="1">
      <c r="F76" s="22"/>
      <c r="G76" s="11"/>
      <c r="H76" s="11"/>
      <c r="I76" s="11"/>
      <c r="J76" s="11"/>
      <c r="K76" s="78">
        <f>SUM(K63:K74)</f>
        <v>2781</v>
      </c>
      <c r="R76" s="11"/>
    </row>
    <row r="77" spans="6:18" ht="15.75" thickBot="1">
      <c r="F77" s="49"/>
      <c r="G77" s="50"/>
      <c r="H77" s="50"/>
      <c r="I77" s="50"/>
      <c r="J77" s="50"/>
      <c r="K77" s="56"/>
      <c r="R77" s="11"/>
    </row>
    <row r="78" spans="6:18">
      <c r="F78" s="75" t="s">
        <v>305</v>
      </c>
      <c r="G78" s="45"/>
      <c r="H78" s="45"/>
      <c r="I78" s="45"/>
      <c r="J78" s="45"/>
      <c r="K78" s="77"/>
      <c r="R78" s="11"/>
    </row>
    <row r="79" spans="6:18">
      <c r="F79" s="22"/>
      <c r="G79" s="11"/>
      <c r="H79" s="11"/>
      <c r="I79" s="11"/>
      <c r="J79" s="11"/>
      <c r="K79" s="78"/>
      <c r="R79" s="11"/>
    </row>
    <row r="80" spans="6:18">
      <c r="F80" s="73" t="s">
        <v>33</v>
      </c>
      <c r="G80" s="74" t="s">
        <v>320</v>
      </c>
      <c r="H80" s="74"/>
      <c r="I80" s="74"/>
      <c r="J80" s="74"/>
      <c r="K80" s="79" t="s">
        <v>324</v>
      </c>
      <c r="R80" s="74"/>
    </row>
    <row r="81" spans="6:18">
      <c r="F81" s="22">
        <v>206</v>
      </c>
      <c r="G81" s="11">
        <v>14</v>
      </c>
      <c r="H81" s="11"/>
      <c r="I81" s="11"/>
      <c r="J81" s="11"/>
      <c r="K81" s="78">
        <f>F81*G81</f>
        <v>2884</v>
      </c>
      <c r="R81" s="11"/>
    </row>
    <row r="82" spans="6:18">
      <c r="F82" s="22">
        <v>206</v>
      </c>
      <c r="G82" s="11">
        <f>G81+H82</f>
        <v>16</v>
      </c>
      <c r="H82" s="11">
        <v>2</v>
      </c>
      <c r="I82" s="11" t="s">
        <v>325</v>
      </c>
      <c r="J82" s="11"/>
      <c r="K82" s="78">
        <f>F82*H82</f>
        <v>412</v>
      </c>
      <c r="R82" s="11"/>
    </row>
    <row r="83" spans="6:18">
      <c r="F83" s="22">
        <v>206</v>
      </c>
      <c r="G83" s="11">
        <f t="shared" ref="G83:G92" si="7">G82+H83</f>
        <v>18</v>
      </c>
      <c r="H83" s="11">
        <v>2</v>
      </c>
      <c r="I83" s="11" t="s">
        <v>64</v>
      </c>
      <c r="J83" s="11"/>
      <c r="K83" s="78">
        <f t="shared" ref="K83:K92" si="8">F83*H83</f>
        <v>412</v>
      </c>
      <c r="R83" s="11"/>
    </row>
    <row r="84" spans="6:18">
      <c r="F84" s="22">
        <v>206</v>
      </c>
      <c r="G84" s="11">
        <f t="shared" si="7"/>
        <v>20</v>
      </c>
      <c r="H84" s="11">
        <v>2</v>
      </c>
      <c r="I84" s="11" t="s">
        <v>67</v>
      </c>
      <c r="J84" s="11"/>
      <c r="K84" s="78">
        <f t="shared" si="8"/>
        <v>412</v>
      </c>
      <c r="R84" s="11"/>
    </row>
    <row r="85" spans="6:18">
      <c r="F85" s="22">
        <v>206</v>
      </c>
      <c r="G85" s="11">
        <f t="shared" si="7"/>
        <v>23</v>
      </c>
      <c r="H85" s="52">
        <v>3</v>
      </c>
      <c r="I85" s="52" t="s">
        <v>73</v>
      </c>
      <c r="J85" s="11"/>
      <c r="K85" s="78">
        <f t="shared" si="8"/>
        <v>618</v>
      </c>
      <c r="R85" s="11"/>
    </row>
    <row r="86" spans="6:18">
      <c r="F86" s="22">
        <v>206</v>
      </c>
      <c r="G86" s="11">
        <f t="shared" si="7"/>
        <v>26</v>
      </c>
      <c r="H86" s="52">
        <v>3</v>
      </c>
      <c r="I86" s="52" t="s">
        <v>69</v>
      </c>
      <c r="J86" s="11"/>
      <c r="K86" s="78">
        <f t="shared" si="8"/>
        <v>618</v>
      </c>
      <c r="R86" s="11"/>
    </row>
    <row r="87" spans="6:18">
      <c r="F87" s="22">
        <v>206</v>
      </c>
      <c r="G87" s="11">
        <f t="shared" si="7"/>
        <v>29</v>
      </c>
      <c r="H87" s="52">
        <v>3</v>
      </c>
      <c r="I87" s="52" t="s">
        <v>326</v>
      </c>
      <c r="J87" s="11"/>
      <c r="K87" s="78">
        <f t="shared" si="8"/>
        <v>618</v>
      </c>
      <c r="R87" s="11"/>
    </row>
    <row r="88" spans="6:18">
      <c r="F88" s="22">
        <v>206</v>
      </c>
      <c r="G88" s="11">
        <f t="shared" si="7"/>
        <v>33</v>
      </c>
      <c r="H88" s="52">
        <v>4</v>
      </c>
      <c r="I88" s="52" t="s">
        <v>328</v>
      </c>
      <c r="J88" s="11"/>
      <c r="K88" s="78">
        <f t="shared" si="8"/>
        <v>824</v>
      </c>
      <c r="R88" s="11"/>
    </row>
    <row r="89" spans="6:18">
      <c r="F89" s="22">
        <v>206</v>
      </c>
      <c r="G89" s="11">
        <f t="shared" si="7"/>
        <v>37</v>
      </c>
      <c r="H89" s="11">
        <v>4</v>
      </c>
      <c r="I89" s="52" t="s">
        <v>327</v>
      </c>
      <c r="J89" s="11"/>
      <c r="K89" s="78">
        <f t="shared" si="8"/>
        <v>824</v>
      </c>
      <c r="R89" s="11"/>
    </row>
    <row r="90" spans="6:18">
      <c r="F90" s="22">
        <v>206</v>
      </c>
      <c r="G90" s="11">
        <f t="shared" si="7"/>
        <v>41</v>
      </c>
      <c r="H90" s="11">
        <v>4</v>
      </c>
      <c r="I90" s="11" t="s">
        <v>321</v>
      </c>
      <c r="J90" s="11"/>
      <c r="K90" s="78">
        <f t="shared" si="8"/>
        <v>824</v>
      </c>
      <c r="R90" s="11"/>
    </row>
    <row r="91" spans="6:18">
      <c r="F91" s="22">
        <v>206</v>
      </c>
      <c r="G91" s="11">
        <f t="shared" si="7"/>
        <v>46</v>
      </c>
      <c r="H91" s="11">
        <v>5</v>
      </c>
      <c r="I91" s="11" t="s">
        <v>322</v>
      </c>
      <c r="J91" s="11"/>
      <c r="K91" s="78">
        <f t="shared" si="8"/>
        <v>1030</v>
      </c>
      <c r="R91" s="11"/>
    </row>
    <row r="92" spans="6:18">
      <c r="F92" s="22">
        <v>206</v>
      </c>
      <c r="G92" s="11">
        <f t="shared" si="7"/>
        <v>52</v>
      </c>
      <c r="H92" s="11">
        <v>6</v>
      </c>
      <c r="I92" s="11" t="s">
        <v>323</v>
      </c>
      <c r="J92" s="11"/>
      <c r="K92" s="78">
        <f t="shared" si="8"/>
        <v>1236</v>
      </c>
      <c r="R92" s="11"/>
    </row>
    <row r="93" spans="6:18" ht="15.75" thickBot="1">
      <c r="F93" s="22"/>
      <c r="G93" s="11"/>
      <c r="H93" s="11"/>
      <c r="I93" s="11"/>
      <c r="J93" s="11"/>
      <c r="K93" s="80"/>
      <c r="R93" s="11"/>
    </row>
    <row r="94" spans="6:18" ht="15.75" thickTop="1">
      <c r="F94" s="22"/>
      <c r="G94" s="11"/>
      <c r="H94" s="11"/>
      <c r="I94" s="11"/>
      <c r="J94" s="11"/>
      <c r="K94" s="78">
        <f>SUM(K81:K92)</f>
        <v>10712</v>
      </c>
      <c r="R94" s="11"/>
    </row>
    <row r="95" spans="6:18" ht="15.75" thickBot="1">
      <c r="F95" s="49"/>
      <c r="G95" s="50"/>
      <c r="H95" s="50"/>
      <c r="I95" s="50"/>
      <c r="J95" s="50"/>
      <c r="K95" s="56"/>
      <c r="R95" s="11"/>
    </row>
    <row r="96" spans="6:18">
      <c r="F96" s="76"/>
      <c r="G96" s="11"/>
      <c r="H96" s="11"/>
      <c r="I96" s="11"/>
      <c r="J96" s="11"/>
      <c r="K96" s="15"/>
      <c r="R96" s="11"/>
    </row>
    <row r="97" spans="2:18" ht="15.75" thickBot="1">
      <c r="F97" s="11"/>
      <c r="G97" s="11"/>
      <c r="H97" s="11"/>
      <c r="I97" s="11"/>
      <c r="J97" s="11"/>
      <c r="K97" s="19"/>
      <c r="R97" s="11"/>
    </row>
    <row r="98" spans="2:18" ht="15.75" thickTop="1">
      <c r="F98" s="74"/>
      <c r="G98" s="74"/>
      <c r="H98" s="74"/>
      <c r="I98" s="74"/>
      <c r="J98" s="74"/>
      <c r="K98" s="42"/>
      <c r="R98" s="74"/>
    </row>
    <row r="99" spans="2:18">
      <c r="F99" s="4">
        <f>F27+F45+F63+F81</f>
        <v>1030</v>
      </c>
      <c r="G99" s="4" t="s">
        <v>33</v>
      </c>
      <c r="H99" s="4"/>
      <c r="I99" s="4"/>
      <c r="J99" s="4"/>
      <c r="K99" s="4">
        <f>K40+K58+K76+K94</f>
        <v>16068</v>
      </c>
      <c r="R99" s="4"/>
    </row>
    <row r="109" spans="2:18">
      <c r="B109" s="1" t="s">
        <v>497</v>
      </c>
      <c r="C109" s="5" t="s">
        <v>502</v>
      </c>
    </row>
    <row r="110" spans="2:18" ht="15.75" thickBot="1"/>
    <row r="111" spans="2:18">
      <c r="B111" s="44"/>
      <c r="C111" s="45"/>
      <c r="D111" s="45"/>
      <c r="E111" s="45"/>
      <c r="F111" s="46" t="s">
        <v>500</v>
      </c>
    </row>
    <row r="112" spans="2:18">
      <c r="B112" s="22" t="s">
        <v>346</v>
      </c>
      <c r="C112" s="11"/>
      <c r="D112" s="11"/>
      <c r="E112" s="11"/>
      <c r="F112" s="48" t="s">
        <v>499</v>
      </c>
    </row>
    <row r="113" spans="2:6">
      <c r="B113" s="22" t="s">
        <v>498</v>
      </c>
      <c r="C113" s="11"/>
      <c r="D113" s="11"/>
      <c r="E113" s="11"/>
      <c r="F113" s="48" t="s">
        <v>499</v>
      </c>
    </row>
    <row r="114" spans="2:6" ht="15.75" thickBot="1">
      <c r="B114" s="49" t="s">
        <v>129</v>
      </c>
      <c r="C114" s="50"/>
      <c r="D114" s="50"/>
      <c r="E114" s="50"/>
      <c r="F114" s="51" t="s">
        <v>501</v>
      </c>
    </row>
  </sheetData>
  <hyperlinks>
    <hyperlink ref="A1" location="SOMMAIRE!A1" display="SOMMAIRE"/>
  </hyperlinks>
  <pageMargins left="0.7" right="0.7" top="0.75" bottom="0.75" header="0.3" footer="0.3"/>
  <pageSetup paperSize="9" orientation="portrait" horizontalDpi="4294967293" verticalDpi="0" r:id="rId1"/>
</worksheet>
</file>

<file path=xl/worksheets/sheet37.xml><?xml version="1.0" encoding="utf-8"?>
<worksheet xmlns="http://schemas.openxmlformats.org/spreadsheetml/2006/main" xmlns:r="http://schemas.openxmlformats.org/officeDocument/2006/relationships">
  <sheetPr codeName="Feuil35"/>
  <dimension ref="A1:G27"/>
  <sheetViews>
    <sheetView workbookViewId="0"/>
  </sheetViews>
  <sheetFormatPr baseColWidth="10" defaultRowHeight="15"/>
  <cols>
    <col min="1" max="1" width="5.42578125" customWidth="1"/>
    <col min="5" max="5" width="5.7109375" customWidth="1"/>
  </cols>
  <sheetData>
    <row r="1" spans="1:7" ht="15.75" thickBot="1">
      <c r="A1" s="139" t="s">
        <v>378</v>
      </c>
    </row>
    <row r="2" spans="1:7" ht="62.25" thickBot="1">
      <c r="A2" s="139"/>
      <c r="C2" s="172" t="s">
        <v>457</v>
      </c>
      <c r="D2" s="173"/>
      <c r="E2" s="173"/>
      <c r="F2" s="174"/>
    </row>
    <row r="3" spans="1:7" ht="15.75" thickBot="1">
      <c r="A3" s="139"/>
    </row>
    <row r="4" spans="1:7">
      <c r="B4" s="44" t="s">
        <v>310</v>
      </c>
      <c r="C4" s="45"/>
      <c r="D4" s="77">
        <v>6500000</v>
      </c>
      <c r="F4" s="44">
        <v>1</v>
      </c>
      <c r="G4" s="77">
        <f>($D$6*120)*F4</f>
        <v>204000</v>
      </c>
    </row>
    <row r="5" spans="1:7">
      <c r="B5" s="22" t="s">
        <v>488</v>
      </c>
      <c r="C5" s="11"/>
      <c r="D5" s="78">
        <v>1000000</v>
      </c>
      <c r="F5" s="22">
        <v>2</v>
      </c>
      <c r="G5" s="78">
        <f t="shared" ref="G5:G27" si="0">($D$6*120)*F5</f>
        <v>408000</v>
      </c>
    </row>
    <row r="6" spans="1:7">
      <c r="B6" s="22" t="s">
        <v>372</v>
      </c>
      <c r="C6" s="11"/>
      <c r="D6" s="78">
        <v>1700</v>
      </c>
      <c r="F6" s="22">
        <v>3</v>
      </c>
      <c r="G6" s="78">
        <f t="shared" si="0"/>
        <v>612000</v>
      </c>
    </row>
    <row r="7" spans="1:7">
      <c r="B7" s="22"/>
      <c r="C7" s="11"/>
      <c r="D7" s="48"/>
      <c r="F7" s="22">
        <v>4</v>
      </c>
      <c r="G7" s="78">
        <f t="shared" si="0"/>
        <v>816000</v>
      </c>
    </row>
    <row r="8" spans="1:7">
      <c r="B8" s="22" t="s">
        <v>311</v>
      </c>
      <c r="C8" s="11"/>
      <c r="D8" s="78">
        <v>3150000</v>
      </c>
      <c r="F8" s="22">
        <v>5</v>
      </c>
      <c r="G8" s="78">
        <f t="shared" si="0"/>
        <v>1020000</v>
      </c>
    </row>
    <row r="9" spans="1:7">
      <c r="B9" s="22"/>
      <c r="C9" s="11"/>
      <c r="D9" s="48"/>
      <c r="F9" s="22">
        <v>6</v>
      </c>
      <c r="G9" s="78">
        <f t="shared" si="0"/>
        <v>1224000</v>
      </c>
    </row>
    <row r="10" spans="1:7" ht="15.75" thickBot="1">
      <c r="B10" s="49" t="s">
        <v>371</v>
      </c>
      <c r="C10" s="50"/>
      <c r="D10" s="171">
        <f>(D8-D5)/(D6*120)</f>
        <v>10.53921568627451</v>
      </c>
      <c r="F10" s="22">
        <v>7</v>
      </c>
      <c r="G10" s="78">
        <f t="shared" si="0"/>
        <v>1428000</v>
      </c>
    </row>
    <row r="11" spans="1:7">
      <c r="F11" s="22">
        <v>8</v>
      </c>
      <c r="G11" s="78">
        <f t="shared" si="0"/>
        <v>1632000</v>
      </c>
    </row>
    <row r="12" spans="1:7">
      <c r="F12" s="22">
        <v>9</v>
      </c>
      <c r="G12" s="78">
        <f t="shared" si="0"/>
        <v>1836000</v>
      </c>
    </row>
    <row r="13" spans="1:7">
      <c r="F13" s="22">
        <v>10</v>
      </c>
      <c r="G13" s="78">
        <f t="shared" si="0"/>
        <v>2040000</v>
      </c>
    </row>
    <row r="14" spans="1:7">
      <c r="F14" s="22">
        <v>11</v>
      </c>
      <c r="G14" s="78">
        <f t="shared" si="0"/>
        <v>2244000</v>
      </c>
    </row>
    <row r="15" spans="1:7">
      <c r="F15" s="22">
        <v>12</v>
      </c>
      <c r="G15" s="78">
        <f t="shared" si="0"/>
        <v>2448000</v>
      </c>
    </row>
    <row r="16" spans="1:7">
      <c r="F16" s="22">
        <v>13</v>
      </c>
      <c r="G16" s="78">
        <f t="shared" si="0"/>
        <v>2652000</v>
      </c>
    </row>
    <row r="17" spans="6:7">
      <c r="F17" s="22">
        <v>14</v>
      </c>
      <c r="G17" s="78">
        <f t="shared" si="0"/>
        <v>2856000</v>
      </c>
    </row>
    <row r="18" spans="6:7">
      <c r="F18" s="22">
        <v>15</v>
      </c>
      <c r="G18" s="78">
        <f t="shared" si="0"/>
        <v>3060000</v>
      </c>
    </row>
    <row r="19" spans="6:7">
      <c r="F19" s="22">
        <v>16</v>
      </c>
      <c r="G19" s="78">
        <f t="shared" si="0"/>
        <v>3264000</v>
      </c>
    </row>
    <row r="20" spans="6:7">
      <c r="F20" s="22">
        <v>17</v>
      </c>
      <c r="G20" s="78">
        <f t="shared" si="0"/>
        <v>3468000</v>
      </c>
    </row>
    <row r="21" spans="6:7">
      <c r="F21" s="22">
        <v>18</v>
      </c>
      <c r="G21" s="78">
        <f t="shared" si="0"/>
        <v>3672000</v>
      </c>
    </row>
    <row r="22" spans="6:7">
      <c r="F22" s="22">
        <v>19</v>
      </c>
      <c r="G22" s="78">
        <f t="shared" si="0"/>
        <v>3876000</v>
      </c>
    </row>
    <row r="23" spans="6:7">
      <c r="F23" s="22">
        <v>20</v>
      </c>
      <c r="G23" s="78">
        <f t="shared" si="0"/>
        <v>4080000</v>
      </c>
    </row>
    <row r="24" spans="6:7">
      <c r="F24" s="22">
        <v>21</v>
      </c>
      <c r="G24" s="78">
        <f t="shared" si="0"/>
        <v>4284000</v>
      </c>
    </row>
    <row r="25" spans="6:7">
      <c r="F25" s="22">
        <v>22</v>
      </c>
      <c r="G25" s="78">
        <f t="shared" si="0"/>
        <v>4488000</v>
      </c>
    </row>
    <row r="26" spans="6:7">
      <c r="F26" s="22">
        <v>23</v>
      </c>
      <c r="G26" s="78">
        <f t="shared" si="0"/>
        <v>4692000</v>
      </c>
    </row>
    <row r="27" spans="6:7" ht="15.75" thickBot="1">
      <c r="F27" s="49">
        <v>24</v>
      </c>
      <c r="G27" s="56">
        <f t="shared" si="0"/>
        <v>4896000</v>
      </c>
    </row>
  </sheetData>
  <mergeCells count="1">
    <mergeCell ref="C2:F2"/>
  </mergeCells>
  <hyperlinks>
    <hyperlink ref="A1" location="SOMMAIRE!A1" display="SOMMAIRE"/>
  </hyperlink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Feuil4"/>
  <dimension ref="A1:M120"/>
  <sheetViews>
    <sheetView workbookViewId="0"/>
  </sheetViews>
  <sheetFormatPr baseColWidth="10" defaultRowHeight="15"/>
  <cols>
    <col min="1" max="1" width="5.7109375" customWidth="1"/>
    <col min="2" max="2" width="25" bestFit="1" customWidth="1"/>
    <col min="6" max="6" width="13.140625" bestFit="1" customWidth="1"/>
  </cols>
  <sheetData>
    <row r="1" spans="1:13" ht="15.75" thickBot="1">
      <c r="A1" s="139" t="s">
        <v>378</v>
      </c>
    </row>
    <row r="2" spans="1:13" ht="62.25" thickBot="1">
      <c r="C2" s="175" t="s">
        <v>196</v>
      </c>
      <c r="D2" s="176"/>
      <c r="E2" s="176"/>
      <c r="F2" s="176"/>
      <c r="G2" s="176"/>
      <c r="H2" s="176"/>
      <c r="I2" s="176"/>
      <c r="J2" s="176"/>
      <c r="K2" s="177"/>
    </row>
    <row r="3" spans="1:13" ht="15.75" thickBot="1"/>
    <row r="4" spans="1:13" ht="15.75" thickBot="1">
      <c r="C4" s="1" t="s">
        <v>409</v>
      </c>
      <c r="D4" s="142">
        <v>2</v>
      </c>
      <c r="E4" s="5"/>
      <c r="F4" s="1" t="s">
        <v>399</v>
      </c>
      <c r="G4" s="142" t="s">
        <v>425</v>
      </c>
      <c r="H4" s="5"/>
      <c r="I4" s="1" t="s">
        <v>411</v>
      </c>
      <c r="J4" s="143" t="s">
        <v>413</v>
      </c>
      <c r="L4" s="1" t="s">
        <v>431</v>
      </c>
      <c r="M4" s="143"/>
    </row>
    <row r="5" spans="1:13">
      <c r="J5" s="144"/>
      <c r="M5" s="144"/>
    </row>
    <row r="6" spans="1:13" ht="15.75" thickBot="1">
      <c r="C6" s="1" t="s">
        <v>401</v>
      </c>
      <c r="J6" s="144"/>
      <c r="M6" s="145"/>
    </row>
    <row r="7" spans="1:13" ht="15.75" thickBot="1">
      <c r="C7" s="1"/>
      <c r="J7" s="144"/>
    </row>
    <row r="8" spans="1:13">
      <c r="C8" t="s">
        <v>51</v>
      </c>
      <c r="D8" s="143">
        <v>4</v>
      </c>
      <c r="J8" s="144"/>
    </row>
    <row r="9" spans="1:13" ht="15.75" thickBot="1">
      <c r="C9" t="s">
        <v>105</v>
      </c>
      <c r="D9" s="144"/>
      <c r="J9" s="145"/>
    </row>
    <row r="10" spans="1:13">
      <c r="C10" t="s">
        <v>59</v>
      </c>
      <c r="D10" s="144"/>
    </row>
    <row r="11" spans="1:13">
      <c r="C11" t="s">
        <v>101</v>
      </c>
      <c r="D11" s="144">
        <v>1</v>
      </c>
    </row>
    <row r="12" spans="1:13">
      <c r="C12" t="s">
        <v>428</v>
      </c>
      <c r="D12" s="144"/>
    </row>
    <row r="13" spans="1:13">
      <c r="C13" t="s">
        <v>104</v>
      </c>
      <c r="D13" s="144"/>
    </row>
    <row r="14" spans="1:13">
      <c r="C14" t="s">
        <v>429</v>
      </c>
      <c r="D14" s="144">
        <v>5</v>
      </c>
    </row>
    <row r="15" spans="1:13">
      <c r="C15" t="s">
        <v>102</v>
      </c>
      <c r="D15" s="144"/>
    </row>
    <row r="16" spans="1:13">
      <c r="C16" t="s">
        <v>106</v>
      </c>
      <c r="D16" s="144"/>
    </row>
    <row r="17" spans="3:8" ht="15.75" thickBot="1">
      <c r="C17" t="s">
        <v>430</v>
      </c>
      <c r="D17" s="145">
        <v>3</v>
      </c>
    </row>
    <row r="18" spans="3:8">
      <c r="C18" s="1"/>
    </row>
    <row r="19" spans="3:8">
      <c r="C19" s="5"/>
    </row>
    <row r="20" spans="3:8">
      <c r="C20" s="1" t="s">
        <v>402</v>
      </c>
      <c r="E20" s="4"/>
    </row>
    <row r="21" spans="3:8">
      <c r="C21" s="1"/>
    </row>
    <row r="22" spans="3:8" ht="15.75" thickBot="1">
      <c r="C22" s="1"/>
      <c r="E22" t="s">
        <v>433</v>
      </c>
      <c r="F22" t="s">
        <v>434</v>
      </c>
      <c r="H22" t="s">
        <v>438</v>
      </c>
    </row>
    <row r="23" spans="3:8">
      <c r="C23" s="1"/>
      <c r="D23" t="s">
        <v>4</v>
      </c>
      <c r="E23" s="150">
        <v>0</v>
      </c>
      <c r="F23" s="147">
        <v>0</v>
      </c>
      <c r="H23" s="146">
        <f>IF(F23="","",E23)</f>
        <v>0</v>
      </c>
    </row>
    <row r="24" spans="3:8">
      <c r="C24" s="1"/>
      <c r="D24" t="s">
        <v>3</v>
      </c>
      <c r="E24" s="151">
        <v>0</v>
      </c>
      <c r="F24" s="148">
        <v>0</v>
      </c>
      <c r="H24" s="64">
        <f t="shared" ref="H24:H26" si="0">IF(F24="","",E24)</f>
        <v>0</v>
      </c>
    </row>
    <row r="25" spans="3:8">
      <c r="C25" s="1"/>
      <c r="D25" t="s">
        <v>1</v>
      </c>
      <c r="E25" s="151">
        <v>0</v>
      </c>
      <c r="F25" s="148">
        <v>0</v>
      </c>
      <c r="H25" s="64">
        <f t="shared" si="0"/>
        <v>0</v>
      </c>
    </row>
    <row r="26" spans="3:8" ht="15.75" thickBot="1">
      <c r="C26" s="1"/>
      <c r="D26" t="s">
        <v>2</v>
      </c>
      <c r="E26" s="152">
        <v>0</v>
      </c>
      <c r="F26" s="149">
        <v>0</v>
      </c>
      <c r="H26" s="65">
        <f t="shared" si="0"/>
        <v>0</v>
      </c>
    </row>
    <row r="27" spans="3:8">
      <c r="C27" s="1"/>
      <c r="E27" s="166"/>
      <c r="F27" s="166"/>
    </row>
    <row r="28" spans="3:8">
      <c r="C28" s="1"/>
      <c r="E28" s="166"/>
      <c r="F28" s="166"/>
    </row>
    <row r="29" spans="3:8">
      <c r="C29" s="1"/>
      <c r="E29" s="4"/>
      <c r="F29" s="4"/>
    </row>
    <row r="30" spans="3:8">
      <c r="C30" s="1" t="s">
        <v>439</v>
      </c>
      <c r="D30" s="8"/>
      <c r="E30" s="4"/>
      <c r="F30" s="4"/>
    </row>
    <row r="31" spans="3:8">
      <c r="C31" s="1"/>
      <c r="D31" s="8"/>
      <c r="E31" s="4"/>
      <c r="F31" s="4"/>
    </row>
    <row r="32" spans="3:8">
      <c r="C32" s="1" t="s">
        <v>440</v>
      </c>
      <c r="D32" s="8"/>
    </row>
    <row r="33" spans="2:8" ht="15.75" thickBot="1">
      <c r="C33" s="1"/>
      <c r="D33" s="8"/>
    </row>
    <row r="34" spans="2:8" ht="15.75" thickBot="1">
      <c r="C34" s="1" t="s">
        <v>405</v>
      </c>
      <c r="D34" s="8"/>
      <c r="F34" s="1" t="s">
        <v>441</v>
      </c>
      <c r="H34" s="165">
        <v>-877</v>
      </c>
    </row>
    <row r="35" spans="2:8" ht="15.75" thickBot="1">
      <c r="C35" s="5"/>
      <c r="D35" s="8"/>
    </row>
    <row r="36" spans="2:8" ht="15.75" thickBot="1">
      <c r="C36" s="1" t="s">
        <v>435</v>
      </c>
      <c r="D36" s="8"/>
      <c r="F36" s="1" t="s">
        <v>442</v>
      </c>
      <c r="H36" s="165">
        <v>98</v>
      </c>
    </row>
    <row r="37" spans="2:8">
      <c r="C37" s="1"/>
      <c r="D37" s="8"/>
    </row>
    <row r="38" spans="2:8">
      <c r="C38" s="1" t="s">
        <v>436</v>
      </c>
      <c r="D38" s="8"/>
    </row>
    <row r="39" spans="2:8">
      <c r="C39" s="1"/>
      <c r="D39" s="8"/>
    </row>
    <row r="40" spans="2:8">
      <c r="C40" s="1" t="s">
        <v>437</v>
      </c>
      <c r="D40" s="8"/>
    </row>
    <row r="41" spans="2:8">
      <c r="C41" s="1"/>
      <c r="D41" s="8"/>
    </row>
    <row r="42" spans="2:8">
      <c r="C42" s="1" t="s">
        <v>438</v>
      </c>
      <c r="D42" s="8"/>
    </row>
    <row r="43" spans="2:8">
      <c r="B43" s="5"/>
      <c r="C43" s="5"/>
    </row>
    <row r="44" spans="2:8">
      <c r="C44" s="1" t="s">
        <v>403</v>
      </c>
      <c r="E44" s="1" t="s">
        <v>404</v>
      </c>
      <c r="G44" s="1" t="s">
        <v>448</v>
      </c>
    </row>
    <row r="45" spans="2:8">
      <c r="C45" s="1"/>
      <c r="E45" s="1"/>
      <c r="G45" s="1"/>
    </row>
    <row r="46" spans="2:8">
      <c r="B46" s="1" t="s">
        <v>121</v>
      </c>
      <c r="C46" s="1"/>
      <c r="E46" s="1"/>
      <c r="G46" s="1"/>
    </row>
    <row r="47" spans="2:8" ht="15.75" thickBot="1"/>
    <row r="48" spans="2:8">
      <c r="B48" t="s">
        <v>50</v>
      </c>
      <c r="C48" s="143"/>
      <c r="E48" s="143"/>
      <c r="G48" s="146"/>
    </row>
    <row r="49" spans="2:7">
      <c r="B49" t="s">
        <v>51</v>
      </c>
      <c r="C49" s="144"/>
      <c r="E49" s="144"/>
      <c r="G49" s="64"/>
    </row>
    <row r="50" spans="2:7">
      <c r="B50" t="s">
        <v>53</v>
      </c>
      <c r="C50" s="144"/>
      <c r="E50" s="144"/>
      <c r="G50" s="64"/>
    </row>
    <row r="51" spans="2:7">
      <c r="B51" t="s">
        <v>122</v>
      </c>
      <c r="C51" s="144"/>
      <c r="E51" s="144"/>
      <c r="G51" s="64"/>
    </row>
    <row r="52" spans="2:7">
      <c r="B52" t="s">
        <v>52</v>
      </c>
      <c r="C52" s="144"/>
      <c r="E52" s="144"/>
      <c r="G52" s="64"/>
    </row>
    <row r="53" spans="2:7">
      <c r="B53" t="s">
        <v>75</v>
      </c>
      <c r="C53" s="144"/>
      <c r="E53" s="144"/>
      <c r="G53" s="64"/>
    </row>
    <row r="54" spans="2:7">
      <c r="B54" t="s">
        <v>123</v>
      </c>
      <c r="C54" s="144"/>
      <c r="E54" s="144"/>
      <c r="G54" s="64"/>
    </row>
    <row r="55" spans="2:7">
      <c r="B55" t="s">
        <v>58</v>
      </c>
      <c r="C55" s="144"/>
      <c r="E55" s="144"/>
      <c r="G55" s="64"/>
    </row>
    <row r="56" spans="2:7" ht="15.75" thickBot="1">
      <c r="B56" t="s">
        <v>124</v>
      </c>
      <c r="C56" s="145"/>
      <c r="E56" s="145"/>
      <c r="G56" s="65"/>
    </row>
    <row r="58" spans="2:7">
      <c r="B58" s="1" t="s">
        <v>125</v>
      </c>
    </row>
    <row r="59" spans="2:7" ht="15.75" thickBot="1"/>
    <row r="60" spans="2:7">
      <c r="B60" t="s">
        <v>126</v>
      </c>
      <c r="C60" s="143"/>
      <c r="E60" s="143"/>
      <c r="G60" s="146"/>
    </row>
    <row r="61" spans="2:7">
      <c r="B61" t="s">
        <v>127</v>
      </c>
      <c r="C61" s="144"/>
      <c r="E61" s="144"/>
      <c r="G61" s="64"/>
    </row>
    <row r="62" spans="2:7">
      <c r="B62" t="s">
        <v>128</v>
      </c>
      <c r="C62" s="144"/>
      <c r="E62" s="144"/>
      <c r="G62" s="64"/>
    </row>
    <row r="63" spans="2:7">
      <c r="B63" t="s">
        <v>129</v>
      </c>
      <c r="C63" s="144"/>
      <c r="E63" s="144"/>
      <c r="G63" s="64"/>
    </row>
    <row r="64" spans="2:7">
      <c r="B64" t="s">
        <v>93</v>
      </c>
      <c r="C64" s="144"/>
      <c r="E64" s="144"/>
      <c r="G64" s="64"/>
    </row>
    <row r="65" spans="2:7">
      <c r="B65" t="s">
        <v>130</v>
      </c>
      <c r="C65" s="144"/>
      <c r="E65" s="144"/>
      <c r="G65" s="64"/>
    </row>
    <row r="66" spans="2:7">
      <c r="B66" t="s">
        <v>102</v>
      </c>
      <c r="C66" s="144"/>
      <c r="E66" s="144"/>
      <c r="G66" s="64"/>
    </row>
    <row r="67" spans="2:7">
      <c r="B67" t="s">
        <v>131</v>
      </c>
      <c r="C67" s="144"/>
      <c r="E67" s="144"/>
      <c r="G67" s="64"/>
    </row>
    <row r="68" spans="2:7" ht="15.75" thickBot="1">
      <c r="B68" t="s">
        <v>77</v>
      </c>
      <c r="C68" s="145"/>
      <c r="E68" s="145"/>
      <c r="G68" s="65"/>
    </row>
    <row r="70" spans="2:7">
      <c r="B70" s="1" t="s">
        <v>132</v>
      </c>
    </row>
    <row r="71" spans="2:7" ht="15.75" thickBot="1"/>
    <row r="72" spans="2:7">
      <c r="B72" t="s">
        <v>133</v>
      </c>
      <c r="C72" s="143"/>
      <c r="E72" s="143"/>
      <c r="G72" s="146"/>
    </row>
    <row r="73" spans="2:7">
      <c r="B73" t="s">
        <v>134</v>
      </c>
      <c r="C73" s="144"/>
      <c r="E73" s="144"/>
      <c r="G73" s="64"/>
    </row>
    <row r="74" spans="2:7">
      <c r="B74" t="s">
        <v>135</v>
      </c>
      <c r="C74" s="144"/>
      <c r="E74" s="144"/>
      <c r="G74" s="64"/>
    </row>
    <row r="75" spans="2:7">
      <c r="B75" t="s">
        <v>136</v>
      </c>
      <c r="C75" s="144"/>
      <c r="E75" s="144"/>
      <c r="G75" s="64"/>
    </row>
    <row r="76" spans="2:7">
      <c r="B76" t="s">
        <v>137</v>
      </c>
      <c r="C76" s="144"/>
      <c r="E76" s="144"/>
      <c r="G76" s="64"/>
    </row>
    <row r="77" spans="2:7">
      <c r="B77" t="s">
        <v>138</v>
      </c>
      <c r="C77" s="144"/>
      <c r="E77" s="144"/>
      <c r="G77" s="64"/>
    </row>
    <row r="78" spans="2:7">
      <c r="B78" t="s">
        <v>139</v>
      </c>
      <c r="C78" s="144"/>
      <c r="E78" s="144"/>
      <c r="G78" s="64"/>
    </row>
    <row r="79" spans="2:7" ht="15.75" thickBot="1">
      <c r="B79" t="s">
        <v>140</v>
      </c>
      <c r="C79" s="145"/>
      <c r="E79" s="145"/>
      <c r="G79" s="65"/>
    </row>
    <row r="81" spans="2:7">
      <c r="B81" s="1" t="s">
        <v>141</v>
      </c>
    </row>
    <row r="82" spans="2:7" ht="15.75" thickBot="1"/>
    <row r="83" spans="2:7">
      <c r="B83" t="s">
        <v>142</v>
      </c>
      <c r="C83" s="143"/>
      <c r="E83" s="143"/>
      <c r="G83" s="146"/>
    </row>
    <row r="84" spans="2:7">
      <c r="B84" t="s">
        <v>143</v>
      </c>
      <c r="C84" s="144"/>
      <c r="E84" s="144"/>
      <c r="G84" s="64"/>
    </row>
    <row r="85" spans="2:7">
      <c r="B85" t="s">
        <v>144</v>
      </c>
      <c r="C85" s="144"/>
      <c r="E85" s="144"/>
      <c r="G85" s="64"/>
    </row>
    <row r="86" spans="2:7">
      <c r="B86" t="s">
        <v>145</v>
      </c>
      <c r="C86" s="144"/>
      <c r="E86" s="144"/>
      <c r="G86" s="64"/>
    </row>
    <row r="87" spans="2:7">
      <c r="B87" t="s">
        <v>146</v>
      </c>
      <c r="C87" s="144"/>
      <c r="E87" s="144"/>
      <c r="G87" s="64"/>
    </row>
    <row r="88" spans="2:7">
      <c r="B88" t="s">
        <v>147</v>
      </c>
      <c r="C88" s="144"/>
      <c r="E88" s="144"/>
      <c r="G88" s="64"/>
    </row>
    <row r="89" spans="2:7">
      <c r="B89" t="s">
        <v>148</v>
      </c>
      <c r="C89" s="144"/>
      <c r="E89" s="144"/>
      <c r="G89" s="64"/>
    </row>
    <row r="90" spans="2:7">
      <c r="B90" t="s">
        <v>149</v>
      </c>
      <c r="C90" s="144"/>
      <c r="E90" s="144"/>
      <c r="G90" s="64"/>
    </row>
    <row r="91" spans="2:7">
      <c r="B91" t="s">
        <v>150</v>
      </c>
      <c r="C91" s="144"/>
      <c r="E91" s="144"/>
      <c r="G91" s="64"/>
    </row>
    <row r="92" spans="2:7" ht="15.75" thickBot="1">
      <c r="B92" t="s">
        <v>151</v>
      </c>
      <c r="C92" s="145"/>
      <c r="E92" s="145"/>
      <c r="G92" s="65"/>
    </row>
    <row r="94" spans="2:7">
      <c r="B94" s="1" t="s">
        <v>152</v>
      </c>
    </row>
    <row r="95" spans="2:7" ht="15.75" thickBot="1"/>
    <row r="96" spans="2:7">
      <c r="B96" t="s">
        <v>153</v>
      </c>
      <c r="C96" s="143"/>
      <c r="E96" s="143"/>
      <c r="G96" s="146"/>
    </row>
    <row r="97" spans="2:7">
      <c r="B97" t="s">
        <v>154</v>
      </c>
      <c r="C97" s="144"/>
      <c r="E97" s="144"/>
      <c r="G97" s="64"/>
    </row>
    <row r="98" spans="2:7" ht="15.75" thickBot="1">
      <c r="B98" t="s">
        <v>155</v>
      </c>
      <c r="C98" s="145"/>
      <c r="E98" s="145"/>
      <c r="G98" s="65"/>
    </row>
    <row r="102" spans="2:7">
      <c r="C102" s="1" t="s">
        <v>284</v>
      </c>
      <c r="D102" s="1" t="s">
        <v>443</v>
      </c>
      <c r="E102" s="1" t="s">
        <v>438</v>
      </c>
      <c r="F102" s="1" t="s">
        <v>444</v>
      </c>
      <c r="G102" s="1" t="s">
        <v>445</v>
      </c>
    </row>
    <row r="103" spans="2:7">
      <c r="B103" s="1" t="s">
        <v>406</v>
      </c>
    </row>
    <row r="104" spans="2:7" ht="15.75" thickBot="1"/>
    <row r="105" spans="2:7">
      <c r="B105" t="s">
        <v>432</v>
      </c>
      <c r="C105" s="156"/>
      <c r="D105" s="156"/>
      <c r="E105" s="153"/>
      <c r="F105" s="159"/>
      <c r="G105" s="162"/>
    </row>
    <row r="106" spans="2:7">
      <c r="B106" t="s">
        <v>347</v>
      </c>
      <c r="C106" s="157"/>
      <c r="D106" s="157"/>
      <c r="E106" s="154"/>
      <c r="F106" s="160"/>
      <c r="G106" s="163"/>
    </row>
    <row r="107" spans="2:7" ht="15.75" thickBot="1">
      <c r="B107" t="s">
        <v>97</v>
      </c>
      <c r="C107" s="158"/>
      <c r="D107" s="158"/>
      <c r="E107" s="155"/>
      <c r="F107" s="161"/>
      <c r="G107" s="164"/>
    </row>
    <row r="108" spans="2:7">
      <c r="C108" s="8"/>
      <c r="D108" s="8"/>
      <c r="E108" s="8"/>
      <c r="F108" s="140"/>
    </row>
    <row r="109" spans="2:7">
      <c r="B109" s="1" t="s">
        <v>407</v>
      </c>
      <c r="C109" s="8"/>
      <c r="D109" s="8"/>
      <c r="E109" s="8"/>
      <c r="F109" s="140"/>
    </row>
    <row r="110" spans="2:7">
      <c r="C110" s="8"/>
      <c r="D110" s="8"/>
      <c r="E110" s="8"/>
      <c r="F110" s="140"/>
    </row>
    <row r="111" spans="2:7">
      <c r="C111" s="8"/>
      <c r="D111" s="8"/>
      <c r="E111" s="8"/>
      <c r="F111" s="140"/>
    </row>
    <row r="112" spans="2:7">
      <c r="C112" s="8"/>
      <c r="D112" s="8"/>
      <c r="E112" s="8"/>
      <c r="F112" s="140"/>
    </row>
    <row r="113" spans="2:6">
      <c r="C113" s="8"/>
      <c r="D113" s="8"/>
      <c r="E113" s="8"/>
      <c r="F113" s="140"/>
    </row>
    <row r="114" spans="2:6">
      <c r="C114" s="8"/>
      <c r="D114" s="8"/>
      <c r="E114" s="8"/>
      <c r="F114" s="140"/>
    </row>
    <row r="115" spans="2:6">
      <c r="B115" s="1" t="s">
        <v>408</v>
      </c>
      <c r="C115" s="8"/>
      <c r="D115" s="8"/>
      <c r="E115" s="8"/>
      <c r="F115" s="140"/>
    </row>
    <row r="116" spans="2:6">
      <c r="C116" s="8"/>
      <c r="D116" s="8"/>
      <c r="E116" s="8"/>
      <c r="F116" s="140"/>
    </row>
    <row r="117" spans="2:6">
      <c r="C117" s="8"/>
      <c r="D117" s="8"/>
      <c r="E117" s="8"/>
      <c r="F117" s="140"/>
    </row>
    <row r="118" spans="2:6">
      <c r="C118" s="8"/>
      <c r="D118" s="8"/>
      <c r="E118" s="8"/>
      <c r="F118" s="140"/>
    </row>
    <row r="119" spans="2:6">
      <c r="C119" s="8"/>
      <c r="D119" s="8"/>
      <c r="E119" s="8"/>
      <c r="F119" s="140"/>
    </row>
    <row r="120" spans="2:6">
      <c r="C120" s="8"/>
      <c r="D120" s="8"/>
      <c r="E120" s="8"/>
      <c r="F120" s="140"/>
    </row>
  </sheetData>
  <mergeCells count="1">
    <mergeCell ref="C2:K2"/>
  </mergeCells>
  <dataValidations count="4">
    <dataValidation type="list" allowBlank="1" showInputMessage="1" showErrorMessage="1" sqref="D8:D17">
      <formula1>Nombre</formula1>
    </dataValidation>
    <dataValidation type="list" allowBlank="1" showInputMessage="1" showErrorMessage="1" sqref="J4:J9 M4:M6">
      <formula1>Fertilité</formula1>
    </dataValidation>
    <dataValidation type="list" allowBlank="1" showInputMessage="1" showErrorMessage="1" sqref="G4">
      <formula1>Taille</formula1>
    </dataValidation>
    <dataValidation type="list" allowBlank="1" showInputMessage="1" showErrorMessage="1" sqref="D4">
      <formula1>Slot</formula1>
    </dataValidation>
  </dataValidations>
  <hyperlinks>
    <hyperlink ref="A1" location="SOMMAIRE!A1" display="SOMMAIRE"/>
  </hyperlinks>
  <printOptions horizontalCentered="1" verticalCentered="1"/>
  <pageMargins left="0" right="0" top="0" bottom="0" header="0" footer="0"/>
  <pageSetup paperSize="9" scale="50" orientation="landscape" horizontalDpi="4294967293" verticalDpi="0" r:id="rId1"/>
  <rowBreaks count="1" manualBreakCount="1">
    <brk id="41" max="16383" man="1"/>
  </rowBreaks>
</worksheet>
</file>

<file path=xl/worksheets/sheet5.xml><?xml version="1.0" encoding="utf-8"?>
<worksheet xmlns="http://schemas.openxmlformats.org/spreadsheetml/2006/main" xmlns:r="http://schemas.openxmlformats.org/officeDocument/2006/relationships">
  <sheetPr codeName="Feuil5"/>
  <dimension ref="A1:M120"/>
  <sheetViews>
    <sheetView workbookViewId="0"/>
  </sheetViews>
  <sheetFormatPr baseColWidth="10" defaultRowHeight="15"/>
  <cols>
    <col min="1" max="1" width="5.7109375" customWidth="1"/>
    <col min="2" max="2" width="25" bestFit="1" customWidth="1"/>
    <col min="6" max="6" width="13.140625" bestFit="1" customWidth="1"/>
  </cols>
  <sheetData>
    <row r="1" spans="1:13" ht="15.75" thickBot="1">
      <c r="A1" s="139" t="s">
        <v>378</v>
      </c>
    </row>
    <row r="2" spans="1:13" ht="62.25" thickBot="1">
      <c r="C2" s="175" t="s">
        <v>253</v>
      </c>
      <c r="D2" s="176"/>
      <c r="E2" s="176"/>
      <c r="F2" s="176"/>
      <c r="G2" s="176"/>
      <c r="H2" s="176"/>
      <c r="I2" s="176"/>
      <c r="J2" s="176"/>
      <c r="K2" s="177"/>
    </row>
    <row r="3" spans="1:13" ht="15.75" thickBot="1"/>
    <row r="4" spans="1:13" ht="15.75" thickBot="1">
      <c r="C4" s="1" t="s">
        <v>409</v>
      </c>
      <c r="D4" s="142">
        <v>3</v>
      </c>
      <c r="E4" s="5"/>
      <c r="F4" s="1" t="s">
        <v>399</v>
      </c>
      <c r="G4" s="142" t="s">
        <v>427</v>
      </c>
      <c r="H4" s="5"/>
      <c r="I4" s="1" t="s">
        <v>411</v>
      </c>
      <c r="J4" s="143" t="s">
        <v>415</v>
      </c>
      <c r="L4" s="1" t="s">
        <v>431</v>
      </c>
      <c r="M4" s="143"/>
    </row>
    <row r="5" spans="1:13">
      <c r="J5" s="144"/>
      <c r="M5" s="144"/>
    </row>
    <row r="6" spans="1:13" ht="15.75" thickBot="1">
      <c r="C6" s="1" t="s">
        <v>401</v>
      </c>
      <c r="J6" s="144"/>
      <c r="M6" s="145"/>
    </row>
    <row r="7" spans="1:13" ht="15.75" thickBot="1">
      <c r="C7" s="1"/>
      <c r="J7" s="144"/>
    </row>
    <row r="8" spans="1:13">
      <c r="C8" t="s">
        <v>51</v>
      </c>
      <c r="D8" s="143"/>
      <c r="J8" s="144"/>
    </row>
    <row r="9" spans="1:13" ht="15.75" thickBot="1">
      <c r="C9" t="s">
        <v>105</v>
      </c>
      <c r="D9" s="144">
        <v>6</v>
      </c>
      <c r="J9" s="145"/>
    </row>
    <row r="10" spans="1:13">
      <c r="C10" t="s">
        <v>59</v>
      </c>
      <c r="D10" s="144">
        <v>2</v>
      </c>
    </row>
    <row r="11" spans="1:13">
      <c r="C11" t="s">
        <v>101</v>
      </c>
      <c r="D11" s="144">
        <v>1</v>
      </c>
    </row>
    <row r="12" spans="1:13">
      <c r="C12" t="s">
        <v>428</v>
      </c>
      <c r="D12" s="144">
        <v>4</v>
      </c>
    </row>
    <row r="13" spans="1:13">
      <c r="C13" t="s">
        <v>104</v>
      </c>
      <c r="D13" s="144">
        <v>2</v>
      </c>
    </row>
    <row r="14" spans="1:13">
      <c r="C14" t="s">
        <v>429</v>
      </c>
      <c r="D14" s="144">
        <v>5</v>
      </c>
    </row>
    <row r="15" spans="1:13">
      <c r="C15" t="s">
        <v>102</v>
      </c>
      <c r="D15" s="144"/>
    </row>
    <row r="16" spans="1:13">
      <c r="C16" t="s">
        <v>106</v>
      </c>
      <c r="D16" s="144">
        <v>3</v>
      </c>
    </row>
    <row r="17" spans="3:8" ht="15.75" thickBot="1">
      <c r="C17" t="s">
        <v>430</v>
      </c>
      <c r="D17" s="145">
        <v>4</v>
      </c>
    </row>
    <row r="18" spans="3:8">
      <c r="C18" s="1"/>
    </row>
    <row r="19" spans="3:8">
      <c r="C19" s="5"/>
    </row>
    <row r="20" spans="3:8">
      <c r="C20" s="1" t="s">
        <v>402</v>
      </c>
      <c r="E20" s="4"/>
    </row>
    <row r="21" spans="3:8">
      <c r="C21" s="1"/>
    </row>
    <row r="22" spans="3:8" ht="15.75" thickBot="1">
      <c r="C22" s="1"/>
      <c r="E22" t="s">
        <v>433</v>
      </c>
      <c r="F22" t="s">
        <v>434</v>
      </c>
      <c r="H22" t="s">
        <v>438</v>
      </c>
    </row>
    <row r="23" spans="3:8">
      <c r="C23" s="1"/>
      <c r="D23" t="s">
        <v>4</v>
      </c>
      <c r="E23" s="150">
        <v>0</v>
      </c>
      <c r="F23" s="147">
        <v>0</v>
      </c>
      <c r="H23" s="146">
        <f>IF(F23="","",E23)</f>
        <v>0</v>
      </c>
    </row>
    <row r="24" spans="3:8">
      <c r="C24" s="1"/>
      <c r="D24" t="s">
        <v>3</v>
      </c>
      <c r="E24" s="151">
        <v>0</v>
      </c>
      <c r="F24" s="148">
        <v>0</v>
      </c>
      <c r="H24" s="64">
        <f t="shared" ref="H24:H26" si="0">IF(F24="","",E24)</f>
        <v>0</v>
      </c>
    </row>
    <row r="25" spans="3:8">
      <c r="C25" s="1"/>
      <c r="D25" t="s">
        <v>1</v>
      </c>
      <c r="E25" s="151">
        <v>0</v>
      </c>
      <c r="F25" s="148">
        <v>0</v>
      </c>
      <c r="H25" s="64">
        <f t="shared" si="0"/>
        <v>0</v>
      </c>
    </row>
    <row r="26" spans="3:8" ht="15.75" thickBot="1">
      <c r="C26" s="1"/>
      <c r="D26" t="s">
        <v>2</v>
      </c>
      <c r="E26" s="152">
        <v>0</v>
      </c>
      <c r="F26" s="149">
        <v>0</v>
      </c>
      <c r="H26" s="65">
        <f t="shared" si="0"/>
        <v>0</v>
      </c>
    </row>
    <row r="27" spans="3:8">
      <c r="C27" s="1"/>
      <c r="E27" s="166"/>
      <c r="F27" s="166"/>
    </row>
    <row r="28" spans="3:8">
      <c r="C28" s="1"/>
      <c r="E28" s="166"/>
      <c r="F28" s="166"/>
    </row>
    <row r="29" spans="3:8">
      <c r="C29" s="1"/>
      <c r="E29" s="4"/>
      <c r="F29" s="4"/>
    </row>
    <row r="30" spans="3:8">
      <c r="C30" s="1" t="s">
        <v>439</v>
      </c>
      <c r="D30" s="8"/>
      <c r="E30" s="4"/>
      <c r="F30" s="4"/>
    </row>
    <row r="31" spans="3:8">
      <c r="C31" s="1"/>
      <c r="D31" s="8"/>
      <c r="E31" s="4"/>
      <c r="F31" s="4"/>
    </row>
    <row r="32" spans="3:8">
      <c r="C32" s="1" t="s">
        <v>440</v>
      </c>
      <c r="D32" s="8"/>
    </row>
    <row r="33" spans="2:8" ht="15.75" thickBot="1">
      <c r="C33" s="1"/>
      <c r="D33" s="8"/>
    </row>
    <row r="34" spans="2:8" ht="15.75" thickBot="1">
      <c r="C34" s="1" t="s">
        <v>405</v>
      </c>
      <c r="D34" s="8"/>
      <c r="F34" s="1" t="s">
        <v>441</v>
      </c>
      <c r="H34" s="165">
        <v>-184</v>
      </c>
    </row>
    <row r="35" spans="2:8" ht="15.75" thickBot="1">
      <c r="C35" s="5"/>
      <c r="D35" s="8"/>
    </row>
    <row r="36" spans="2:8" ht="15.75" thickBot="1">
      <c r="C36" s="1" t="s">
        <v>435</v>
      </c>
      <c r="D36" s="8"/>
      <c r="F36" s="1" t="s">
        <v>442</v>
      </c>
      <c r="H36" s="165">
        <v>34</v>
      </c>
    </row>
    <row r="37" spans="2:8">
      <c r="C37" s="1"/>
      <c r="D37" s="8"/>
    </row>
    <row r="38" spans="2:8">
      <c r="C38" s="1" t="s">
        <v>436</v>
      </c>
      <c r="D38" s="8"/>
    </row>
    <row r="39" spans="2:8">
      <c r="C39" s="1"/>
      <c r="D39" s="8"/>
    </row>
    <row r="40" spans="2:8">
      <c r="C40" s="1" t="s">
        <v>437</v>
      </c>
      <c r="D40" s="8"/>
    </row>
    <row r="41" spans="2:8">
      <c r="C41" s="1"/>
      <c r="D41" s="8"/>
    </row>
    <row r="42" spans="2:8">
      <c r="C42" s="1" t="s">
        <v>438</v>
      </c>
      <c r="D42" s="8"/>
    </row>
    <row r="43" spans="2:8">
      <c r="B43" s="5"/>
      <c r="C43" s="5"/>
    </row>
    <row r="44" spans="2:8">
      <c r="C44" s="1" t="s">
        <v>403</v>
      </c>
      <c r="E44" s="1" t="s">
        <v>404</v>
      </c>
      <c r="G44" s="1" t="s">
        <v>448</v>
      </c>
    </row>
    <row r="45" spans="2:8">
      <c r="C45" s="1"/>
      <c r="E45" s="1"/>
      <c r="G45" s="1"/>
    </row>
    <row r="46" spans="2:8">
      <c r="B46" s="1" t="s">
        <v>121</v>
      </c>
      <c r="C46" s="1"/>
      <c r="E46" s="1"/>
      <c r="G46" s="1"/>
    </row>
    <row r="47" spans="2:8" ht="15.75" thickBot="1"/>
    <row r="48" spans="2:8">
      <c r="B48" t="s">
        <v>50</v>
      </c>
      <c r="C48" s="143"/>
      <c r="E48" s="143"/>
      <c r="G48" s="146"/>
    </row>
    <row r="49" spans="2:7">
      <c r="B49" t="s">
        <v>51</v>
      </c>
      <c r="C49" s="144"/>
      <c r="E49" s="144"/>
      <c r="G49" s="64"/>
    </row>
    <row r="50" spans="2:7">
      <c r="B50" t="s">
        <v>53</v>
      </c>
      <c r="C50" s="144"/>
      <c r="E50" s="144"/>
      <c r="G50" s="64"/>
    </row>
    <row r="51" spans="2:7">
      <c r="B51" t="s">
        <v>122</v>
      </c>
      <c r="C51" s="144"/>
      <c r="E51" s="144"/>
      <c r="G51" s="64"/>
    </row>
    <row r="52" spans="2:7">
      <c r="B52" t="s">
        <v>52</v>
      </c>
      <c r="C52" s="144"/>
      <c r="E52" s="144"/>
      <c r="G52" s="64"/>
    </row>
    <row r="53" spans="2:7">
      <c r="B53" t="s">
        <v>75</v>
      </c>
      <c r="C53" s="144"/>
      <c r="E53" s="144"/>
      <c r="G53" s="64"/>
    </row>
    <row r="54" spans="2:7">
      <c r="B54" t="s">
        <v>123</v>
      </c>
      <c r="C54" s="144"/>
      <c r="E54" s="144"/>
      <c r="G54" s="64"/>
    </row>
    <row r="55" spans="2:7">
      <c r="B55" t="s">
        <v>58</v>
      </c>
      <c r="C55" s="144"/>
      <c r="E55" s="144"/>
      <c r="G55" s="64"/>
    </row>
    <row r="56" spans="2:7" ht="15.75" thickBot="1">
      <c r="B56" t="s">
        <v>124</v>
      </c>
      <c r="C56" s="145"/>
      <c r="E56" s="145"/>
      <c r="G56" s="65"/>
    </row>
    <row r="58" spans="2:7">
      <c r="B58" s="1" t="s">
        <v>125</v>
      </c>
    </row>
    <row r="59" spans="2:7" ht="15.75" thickBot="1"/>
    <row r="60" spans="2:7">
      <c r="B60" t="s">
        <v>126</v>
      </c>
      <c r="C60" s="143"/>
      <c r="E60" s="143"/>
      <c r="G60" s="146"/>
    </row>
    <row r="61" spans="2:7">
      <c r="B61" t="s">
        <v>127</v>
      </c>
      <c r="C61" s="144"/>
      <c r="E61" s="144"/>
      <c r="G61" s="64"/>
    </row>
    <row r="62" spans="2:7">
      <c r="B62" t="s">
        <v>128</v>
      </c>
      <c r="C62" s="144"/>
      <c r="E62" s="144"/>
      <c r="G62" s="64"/>
    </row>
    <row r="63" spans="2:7">
      <c r="B63" t="s">
        <v>129</v>
      </c>
      <c r="C63" s="144"/>
      <c r="E63" s="144"/>
      <c r="G63" s="64"/>
    </row>
    <row r="64" spans="2:7">
      <c r="B64" t="s">
        <v>93</v>
      </c>
      <c r="C64" s="144"/>
      <c r="E64" s="144"/>
      <c r="G64" s="64"/>
    </row>
    <row r="65" spans="2:7">
      <c r="B65" t="s">
        <v>130</v>
      </c>
      <c r="C65" s="144"/>
      <c r="E65" s="144"/>
      <c r="G65" s="64"/>
    </row>
    <row r="66" spans="2:7">
      <c r="B66" t="s">
        <v>102</v>
      </c>
      <c r="C66" s="144"/>
      <c r="E66" s="144"/>
      <c r="G66" s="64"/>
    </row>
    <row r="67" spans="2:7">
      <c r="B67" t="s">
        <v>131</v>
      </c>
      <c r="C67" s="144"/>
      <c r="E67" s="144"/>
      <c r="G67" s="64"/>
    </row>
    <row r="68" spans="2:7" ht="15.75" thickBot="1">
      <c r="B68" t="s">
        <v>77</v>
      </c>
      <c r="C68" s="145"/>
      <c r="E68" s="145"/>
      <c r="G68" s="65"/>
    </row>
    <row r="70" spans="2:7">
      <c r="B70" s="1" t="s">
        <v>132</v>
      </c>
    </row>
    <row r="71" spans="2:7" ht="15.75" thickBot="1"/>
    <row r="72" spans="2:7">
      <c r="B72" t="s">
        <v>133</v>
      </c>
      <c r="C72" s="143"/>
      <c r="E72" s="143"/>
      <c r="G72" s="146"/>
    </row>
    <row r="73" spans="2:7">
      <c r="B73" t="s">
        <v>134</v>
      </c>
      <c r="C73" s="144"/>
      <c r="E73" s="144"/>
      <c r="G73" s="64"/>
    </row>
    <row r="74" spans="2:7">
      <c r="B74" t="s">
        <v>135</v>
      </c>
      <c r="C74" s="144"/>
      <c r="E74" s="144"/>
      <c r="G74" s="64"/>
    </row>
    <row r="75" spans="2:7">
      <c r="B75" t="s">
        <v>136</v>
      </c>
      <c r="C75" s="144"/>
      <c r="E75" s="144"/>
      <c r="G75" s="64"/>
    </row>
    <row r="76" spans="2:7">
      <c r="B76" t="s">
        <v>137</v>
      </c>
      <c r="C76" s="144"/>
      <c r="E76" s="144"/>
      <c r="G76" s="64"/>
    </row>
    <row r="77" spans="2:7">
      <c r="B77" t="s">
        <v>138</v>
      </c>
      <c r="C77" s="144"/>
      <c r="E77" s="144"/>
      <c r="G77" s="64"/>
    </row>
    <row r="78" spans="2:7">
      <c r="B78" t="s">
        <v>139</v>
      </c>
      <c r="C78" s="144"/>
      <c r="E78" s="144"/>
      <c r="G78" s="64"/>
    </row>
    <row r="79" spans="2:7" ht="15.75" thickBot="1">
      <c r="B79" t="s">
        <v>140</v>
      </c>
      <c r="C79" s="145"/>
      <c r="E79" s="145"/>
      <c r="G79" s="65"/>
    </row>
    <row r="81" spans="2:7">
      <c r="B81" s="1" t="s">
        <v>141</v>
      </c>
    </row>
    <row r="82" spans="2:7" ht="15.75" thickBot="1"/>
    <row r="83" spans="2:7">
      <c r="B83" t="s">
        <v>142</v>
      </c>
      <c r="C83" s="143"/>
      <c r="E83" s="143"/>
      <c r="G83" s="146"/>
    </row>
    <row r="84" spans="2:7">
      <c r="B84" t="s">
        <v>143</v>
      </c>
      <c r="C84" s="144"/>
      <c r="E84" s="144"/>
      <c r="G84" s="64"/>
    </row>
    <row r="85" spans="2:7">
      <c r="B85" t="s">
        <v>144</v>
      </c>
      <c r="C85" s="144"/>
      <c r="E85" s="144"/>
      <c r="G85" s="64"/>
    </row>
    <row r="86" spans="2:7">
      <c r="B86" t="s">
        <v>145</v>
      </c>
      <c r="C86" s="144"/>
      <c r="E86" s="144"/>
      <c r="G86" s="64"/>
    </row>
    <row r="87" spans="2:7">
      <c r="B87" t="s">
        <v>146</v>
      </c>
      <c r="C87" s="144"/>
      <c r="E87" s="144"/>
      <c r="G87" s="64"/>
    </row>
    <row r="88" spans="2:7">
      <c r="B88" t="s">
        <v>147</v>
      </c>
      <c r="C88" s="144"/>
      <c r="E88" s="144"/>
      <c r="G88" s="64"/>
    </row>
    <row r="89" spans="2:7">
      <c r="B89" t="s">
        <v>148</v>
      </c>
      <c r="C89" s="144"/>
      <c r="E89" s="144"/>
      <c r="G89" s="64"/>
    </row>
    <row r="90" spans="2:7">
      <c r="B90" t="s">
        <v>149</v>
      </c>
      <c r="C90" s="144"/>
      <c r="E90" s="144"/>
      <c r="G90" s="64"/>
    </row>
    <row r="91" spans="2:7">
      <c r="B91" t="s">
        <v>150</v>
      </c>
      <c r="C91" s="144"/>
      <c r="E91" s="144"/>
      <c r="G91" s="64"/>
    </row>
    <row r="92" spans="2:7" ht="15.75" thickBot="1">
      <c r="B92" t="s">
        <v>151</v>
      </c>
      <c r="C92" s="145"/>
      <c r="E92" s="145"/>
      <c r="G92" s="65"/>
    </row>
    <row r="94" spans="2:7">
      <c r="B94" s="1" t="s">
        <v>152</v>
      </c>
    </row>
    <row r="95" spans="2:7" ht="15.75" thickBot="1"/>
    <row r="96" spans="2:7">
      <c r="B96" t="s">
        <v>153</v>
      </c>
      <c r="C96" s="143"/>
      <c r="E96" s="143"/>
      <c r="G96" s="146"/>
    </row>
    <row r="97" spans="2:7">
      <c r="B97" t="s">
        <v>154</v>
      </c>
      <c r="C97" s="144"/>
      <c r="E97" s="144"/>
      <c r="G97" s="64"/>
    </row>
    <row r="98" spans="2:7" ht="15.75" thickBot="1">
      <c r="B98" t="s">
        <v>155</v>
      </c>
      <c r="C98" s="145"/>
      <c r="E98" s="145"/>
      <c r="G98" s="65"/>
    </row>
    <row r="102" spans="2:7">
      <c r="C102" s="1" t="s">
        <v>284</v>
      </c>
      <c r="D102" s="1" t="s">
        <v>443</v>
      </c>
      <c r="E102" s="1" t="s">
        <v>438</v>
      </c>
      <c r="F102" s="1" t="s">
        <v>444</v>
      </c>
      <c r="G102" s="1" t="s">
        <v>445</v>
      </c>
    </row>
    <row r="103" spans="2:7">
      <c r="B103" s="1" t="s">
        <v>406</v>
      </c>
    </row>
    <row r="104" spans="2:7" ht="15.75" thickBot="1"/>
    <row r="105" spans="2:7">
      <c r="B105" t="s">
        <v>432</v>
      </c>
      <c r="C105" s="156"/>
      <c r="D105" s="156"/>
      <c r="E105" s="153"/>
      <c r="F105" s="159"/>
      <c r="G105" s="162"/>
    </row>
    <row r="106" spans="2:7">
      <c r="B106" t="s">
        <v>347</v>
      </c>
      <c r="C106" s="157"/>
      <c r="D106" s="157"/>
      <c r="E106" s="154"/>
      <c r="F106" s="160"/>
      <c r="G106" s="163"/>
    </row>
    <row r="107" spans="2:7" ht="15.75" thickBot="1">
      <c r="B107" t="s">
        <v>97</v>
      </c>
      <c r="C107" s="158"/>
      <c r="D107" s="158"/>
      <c r="E107" s="155"/>
      <c r="F107" s="161"/>
      <c r="G107" s="164"/>
    </row>
    <row r="108" spans="2:7">
      <c r="C108" s="8"/>
      <c r="D108" s="8"/>
      <c r="E108" s="8"/>
      <c r="F108" s="140"/>
    </row>
    <row r="109" spans="2:7">
      <c r="B109" s="1" t="s">
        <v>407</v>
      </c>
      <c r="C109" s="8"/>
      <c r="D109" s="8"/>
      <c r="E109" s="8"/>
      <c r="F109" s="140"/>
    </row>
    <row r="110" spans="2:7">
      <c r="C110" s="8"/>
      <c r="D110" s="8"/>
      <c r="E110" s="8"/>
      <c r="F110" s="140"/>
    </row>
    <row r="111" spans="2:7">
      <c r="C111" s="8"/>
      <c r="D111" s="8"/>
      <c r="E111" s="8"/>
      <c r="F111" s="140"/>
    </row>
    <row r="112" spans="2:7">
      <c r="C112" s="8"/>
      <c r="D112" s="8"/>
      <c r="E112" s="8"/>
      <c r="F112" s="140"/>
    </row>
    <row r="113" spans="2:6">
      <c r="C113" s="8"/>
      <c r="D113" s="8"/>
      <c r="E113" s="8"/>
      <c r="F113" s="140"/>
    </row>
    <row r="114" spans="2:6">
      <c r="C114" s="8"/>
      <c r="D114" s="8"/>
      <c r="E114" s="8"/>
      <c r="F114" s="140"/>
    </row>
    <row r="115" spans="2:6">
      <c r="B115" s="1" t="s">
        <v>408</v>
      </c>
      <c r="C115" s="8"/>
      <c r="D115" s="8"/>
      <c r="E115" s="8"/>
      <c r="F115" s="140"/>
    </row>
    <row r="116" spans="2:6">
      <c r="C116" s="8"/>
      <c r="D116" s="8"/>
      <c r="E116" s="8"/>
      <c r="F116" s="140"/>
    </row>
    <row r="117" spans="2:6">
      <c r="C117" s="8"/>
      <c r="D117" s="8"/>
      <c r="E117" s="8"/>
      <c r="F117" s="140"/>
    </row>
    <row r="118" spans="2:6">
      <c r="C118" s="8"/>
      <c r="D118" s="8"/>
      <c r="E118" s="8"/>
      <c r="F118" s="140"/>
    </row>
    <row r="119" spans="2:6">
      <c r="C119" s="8"/>
      <c r="D119" s="8"/>
      <c r="E119" s="8"/>
      <c r="F119" s="140"/>
    </row>
    <row r="120" spans="2:6">
      <c r="C120" s="8"/>
      <c r="D120" s="8"/>
      <c r="E120" s="8"/>
      <c r="F120" s="140"/>
    </row>
  </sheetData>
  <mergeCells count="1">
    <mergeCell ref="C2:K2"/>
  </mergeCells>
  <dataValidations count="4">
    <dataValidation type="list" allowBlank="1" showInputMessage="1" showErrorMessage="1" sqref="D8:D17">
      <formula1>Nombre</formula1>
    </dataValidation>
    <dataValidation type="list" allowBlank="1" showInputMessage="1" showErrorMessage="1" sqref="J4:J9 M4:M6">
      <formula1>Fertilité</formula1>
    </dataValidation>
    <dataValidation type="list" allowBlank="1" showInputMessage="1" showErrorMessage="1" sqref="G4">
      <formula1>Taille</formula1>
    </dataValidation>
    <dataValidation type="list" allowBlank="1" showInputMessage="1" showErrorMessage="1" sqref="D4">
      <formula1>Slot</formula1>
    </dataValidation>
  </dataValidations>
  <hyperlinks>
    <hyperlink ref="A1" location="SOMMAIRE!A1" display="SOMMAIRE"/>
  </hyperlinks>
  <printOptions horizontalCentered="1" verticalCentered="1"/>
  <pageMargins left="0" right="0" top="0" bottom="0" header="0" footer="0"/>
  <pageSetup paperSize="9" scale="50" orientation="landscape" horizontalDpi="4294967293" verticalDpi="0" r:id="rId1"/>
  <rowBreaks count="1" manualBreakCount="1">
    <brk id="41" max="16383" man="1"/>
  </rowBreaks>
</worksheet>
</file>

<file path=xl/worksheets/sheet6.xml><?xml version="1.0" encoding="utf-8"?>
<worksheet xmlns="http://schemas.openxmlformats.org/spreadsheetml/2006/main" xmlns:r="http://schemas.openxmlformats.org/officeDocument/2006/relationships">
  <sheetPr codeName="Feuil6"/>
  <dimension ref="A1:M120"/>
  <sheetViews>
    <sheetView topLeftCell="C16" workbookViewId="0">
      <selection activeCell="H37" sqref="H37"/>
    </sheetView>
  </sheetViews>
  <sheetFormatPr baseColWidth="10" defaultRowHeight="15"/>
  <cols>
    <col min="1" max="1" width="5.7109375" customWidth="1"/>
    <col min="2" max="2" width="25" bestFit="1" customWidth="1"/>
    <col min="6" max="6" width="13.140625" bestFit="1" customWidth="1"/>
  </cols>
  <sheetData>
    <row r="1" spans="1:13" ht="15.75" thickBot="1">
      <c r="A1" s="139" t="s">
        <v>378</v>
      </c>
    </row>
    <row r="2" spans="1:13" ht="62.25" thickBot="1">
      <c r="C2" s="175" t="s">
        <v>199</v>
      </c>
      <c r="D2" s="176"/>
      <c r="E2" s="176"/>
      <c r="F2" s="176"/>
      <c r="G2" s="176"/>
      <c r="H2" s="176"/>
      <c r="I2" s="176"/>
      <c r="J2" s="176"/>
      <c r="K2" s="177"/>
    </row>
    <row r="3" spans="1:13" ht="15.75" thickBot="1"/>
    <row r="4" spans="1:13" ht="15.75" thickBot="1">
      <c r="C4" s="1" t="s">
        <v>409</v>
      </c>
      <c r="D4" s="142">
        <v>4</v>
      </c>
      <c r="E4" s="5"/>
      <c r="F4" s="1" t="s">
        <v>399</v>
      </c>
      <c r="G4" s="142" t="s">
        <v>425</v>
      </c>
      <c r="H4" s="5"/>
      <c r="I4" s="1" t="s">
        <v>411</v>
      </c>
      <c r="J4" s="143" t="s">
        <v>414</v>
      </c>
      <c r="L4" s="1" t="s">
        <v>431</v>
      </c>
      <c r="M4" s="143"/>
    </row>
    <row r="5" spans="1:13">
      <c r="J5" s="144"/>
      <c r="M5" s="144"/>
    </row>
    <row r="6" spans="1:13" ht="15.75" thickBot="1">
      <c r="C6" s="1" t="s">
        <v>401</v>
      </c>
      <c r="J6" s="144"/>
      <c r="M6" s="145"/>
    </row>
    <row r="7" spans="1:13" ht="15.75" thickBot="1">
      <c r="C7" s="1"/>
      <c r="J7" s="144"/>
    </row>
    <row r="8" spans="1:13">
      <c r="C8" t="s">
        <v>51</v>
      </c>
      <c r="D8" s="143">
        <v>1</v>
      </c>
      <c r="J8" s="144"/>
    </row>
    <row r="9" spans="1:13" ht="15.75" thickBot="1">
      <c r="C9" t="s">
        <v>105</v>
      </c>
      <c r="D9" s="144"/>
      <c r="J9" s="145"/>
    </row>
    <row r="10" spans="1:13">
      <c r="C10" t="s">
        <v>59</v>
      </c>
      <c r="D10" s="144"/>
    </row>
    <row r="11" spans="1:13">
      <c r="C11" t="s">
        <v>101</v>
      </c>
      <c r="D11" s="144">
        <v>3</v>
      </c>
    </row>
    <row r="12" spans="1:13">
      <c r="C12" t="s">
        <v>428</v>
      </c>
      <c r="D12" s="144"/>
    </row>
    <row r="13" spans="1:13">
      <c r="C13" t="s">
        <v>104</v>
      </c>
      <c r="D13" s="144"/>
    </row>
    <row r="14" spans="1:13">
      <c r="C14" t="s">
        <v>429</v>
      </c>
      <c r="D14" s="144">
        <v>10</v>
      </c>
    </row>
    <row r="15" spans="1:13">
      <c r="C15" t="s">
        <v>102</v>
      </c>
      <c r="D15" s="144"/>
    </row>
    <row r="16" spans="1:13">
      <c r="C16" t="s">
        <v>106</v>
      </c>
      <c r="D16" s="144"/>
    </row>
    <row r="17" spans="3:8" ht="15.75" thickBot="1">
      <c r="C17" t="s">
        <v>430</v>
      </c>
      <c r="D17" s="145"/>
    </row>
    <row r="18" spans="3:8">
      <c r="C18" s="1"/>
    </row>
    <row r="19" spans="3:8">
      <c r="C19" s="5"/>
    </row>
    <row r="20" spans="3:8">
      <c r="C20" s="1" t="s">
        <v>402</v>
      </c>
      <c r="E20" s="4"/>
    </row>
    <row r="21" spans="3:8">
      <c r="C21" s="1"/>
    </row>
    <row r="22" spans="3:8" ht="15.75" thickBot="1">
      <c r="C22" s="1"/>
      <c r="E22" t="s">
        <v>433</v>
      </c>
      <c r="F22" t="s">
        <v>434</v>
      </c>
      <c r="H22" t="s">
        <v>438</v>
      </c>
    </row>
    <row r="23" spans="3:8">
      <c r="C23" s="1"/>
      <c r="D23" t="s">
        <v>4</v>
      </c>
      <c r="E23" s="150">
        <v>0</v>
      </c>
      <c r="F23" s="147">
        <v>0</v>
      </c>
      <c r="H23" s="146">
        <f>IF(F23="","",E23)</f>
        <v>0</v>
      </c>
    </row>
    <row r="24" spans="3:8">
      <c r="C24" s="1"/>
      <c r="D24" t="s">
        <v>3</v>
      </c>
      <c r="E24" s="151">
        <v>0</v>
      </c>
      <c r="F24" s="148">
        <v>0</v>
      </c>
      <c r="H24" s="64">
        <f t="shared" ref="H24:H26" si="0">IF(F24="","",E24)</f>
        <v>0</v>
      </c>
    </row>
    <row r="25" spans="3:8">
      <c r="C25" s="1"/>
      <c r="D25" t="s">
        <v>1</v>
      </c>
      <c r="E25" s="151">
        <v>0</v>
      </c>
      <c r="F25" s="148">
        <v>0</v>
      </c>
      <c r="H25" s="64">
        <f t="shared" si="0"/>
        <v>0</v>
      </c>
    </row>
    <row r="26" spans="3:8" ht="15.75" thickBot="1">
      <c r="C26" s="1"/>
      <c r="D26" t="s">
        <v>2</v>
      </c>
      <c r="E26" s="152">
        <v>0</v>
      </c>
      <c r="F26" s="149">
        <v>0</v>
      </c>
      <c r="H26" s="65">
        <f t="shared" si="0"/>
        <v>0</v>
      </c>
    </row>
    <row r="27" spans="3:8">
      <c r="C27" s="1"/>
      <c r="E27" s="166"/>
      <c r="F27" s="166"/>
    </row>
    <row r="28" spans="3:8">
      <c r="C28" s="1"/>
      <c r="E28" s="166"/>
      <c r="F28" s="166"/>
    </row>
    <row r="29" spans="3:8">
      <c r="C29" s="1"/>
      <c r="E29" s="4"/>
      <c r="F29" s="4"/>
    </row>
    <row r="30" spans="3:8">
      <c r="C30" s="1" t="s">
        <v>439</v>
      </c>
      <c r="D30" s="8"/>
      <c r="E30" s="4"/>
      <c r="F30" s="4"/>
    </row>
    <row r="31" spans="3:8">
      <c r="C31" s="1"/>
      <c r="D31" s="8"/>
      <c r="E31" s="4"/>
      <c r="F31" s="4"/>
    </row>
    <row r="32" spans="3:8">
      <c r="C32" s="1" t="s">
        <v>440</v>
      </c>
      <c r="D32" s="8"/>
    </row>
    <row r="33" spans="2:8" ht="15.75" thickBot="1">
      <c r="C33" s="1"/>
      <c r="D33" s="8"/>
    </row>
    <row r="34" spans="2:8" ht="15.75" thickBot="1">
      <c r="C34" s="1" t="s">
        <v>405</v>
      </c>
      <c r="D34" s="8"/>
      <c r="F34" s="1" t="s">
        <v>441</v>
      </c>
      <c r="H34" s="165">
        <v>-1231</v>
      </c>
    </row>
    <row r="35" spans="2:8" ht="15.75" thickBot="1">
      <c r="C35" s="5"/>
      <c r="D35" s="8"/>
    </row>
    <row r="36" spans="2:8" ht="15.75" thickBot="1">
      <c r="C36" s="1" t="s">
        <v>435</v>
      </c>
      <c r="D36" s="8"/>
      <c r="F36" s="1" t="s">
        <v>442</v>
      </c>
      <c r="H36" s="165">
        <v>105</v>
      </c>
    </row>
    <row r="37" spans="2:8">
      <c r="C37" s="1"/>
      <c r="D37" s="8"/>
    </row>
    <row r="38" spans="2:8">
      <c r="C38" s="1" t="s">
        <v>436</v>
      </c>
      <c r="D38" s="8"/>
    </row>
    <row r="39" spans="2:8">
      <c r="C39" s="1"/>
      <c r="D39" s="8"/>
    </row>
    <row r="40" spans="2:8">
      <c r="C40" s="1" t="s">
        <v>437</v>
      </c>
      <c r="D40" s="8"/>
    </row>
    <row r="41" spans="2:8">
      <c r="C41" s="1"/>
      <c r="D41" s="8"/>
    </row>
    <row r="42" spans="2:8">
      <c r="C42" s="1" t="s">
        <v>438</v>
      </c>
      <c r="D42" s="8"/>
    </row>
    <row r="43" spans="2:8">
      <c r="B43" s="5"/>
      <c r="C43" s="5"/>
    </row>
    <row r="44" spans="2:8">
      <c r="C44" s="1" t="s">
        <v>403</v>
      </c>
      <c r="E44" s="1" t="s">
        <v>404</v>
      </c>
      <c r="G44" s="1" t="s">
        <v>448</v>
      </c>
    </row>
    <row r="45" spans="2:8">
      <c r="C45" s="1"/>
      <c r="E45" s="1"/>
      <c r="G45" s="1"/>
    </row>
    <row r="46" spans="2:8">
      <c r="B46" s="1" t="s">
        <v>121</v>
      </c>
      <c r="C46" s="1"/>
      <c r="E46" s="1"/>
      <c r="G46" s="1"/>
    </row>
    <row r="47" spans="2:8" ht="15.75" thickBot="1"/>
    <row r="48" spans="2:8">
      <c r="B48" t="s">
        <v>50</v>
      </c>
      <c r="C48" s="143"/>
      <c r="E48" s="143"/>
      <c r="G48" s="146"/>
    </row>
    <row r="49" spans="2:7">
      <c r="B49" t="s">
        <v>51</v>
      </c>
      <c r="C49" s="144"/>
      <c r="E49" s="144"/>
      <c r="G49" s="64"/>
    </row>
    <row r="50" spans="2:7">
      <c r="B50" t="s">
        <v>53</v>
      </c>
      <c r="C50" s="144"/>
      <c r="E50" s="144"/>
      <c r="G50" s="64"/>
    </row>
    <row r="51" spans="2:7">
      <c r="B51" t="s">
        <v>122</v>
      </c>
      <c r="C51" s="144"/>
      <c r="E51" s="144"/>
      <c r="G51" s="64"/>
    </row>
    <row r="52" spans="2:7">
      <c r="B52" t="s">
        <v>52</v>
      </c>
      <c r="C52" s="144"/>
      <c r="E52" s="144"/>
      <c r="G52" s="64"/>
    </row>
    <row r="53" spans="2:7">
      <c r="B53" t="s">
        <v>75</v>
      </c>
      <c r="C53" s="144"/>
      <c r="E53" s="144"/>
      <c r="G53" s="64"/>
    </row>
    <row r="54" spans="2:7">
      <c r="B54" t="s">
        <v>123</v>
      </c>
      <c r="C54" s="144"/>
      <c r="E54" s="144"/>
      <c r="G54" s="64"/>
    </row>
    <row r="55" spans="2:7">
      <c r="B55" t="s">
        <v>58</v>
      </c>
      <c r="C55" s="144"/>
      <c r="E55" s="144"/>
      <c r="G55" s="64"/>
    </row>
    <row r="56" spans="2:7" ht="15.75" thickBot="1">
      <c r="B56" t="s">
        <v>124</v>
      </c>
      <c r="C56" s="145"/>
      <c r="E56" s="145"/>
      <c r="G56" s="65"/>
    </row>
    <row r="58" spans="2:7">
      <c r="B58" s="1" t="s">
        <v>125</v>
      </c>
    </row>
    <row r="59" spans="2:7" ht="15.75" thickBot="1"/>
    <row r="60" spans="2:7">
      <c r="B60" t="s">
        <v>126</v>
      </c>
      <c r="C60" s="143"/>
      <c r="E60" s="143"/>
      <c r="G60" s="146"/>
    </row>
    <row r="61" spans="2:7">
      <c r="B61" t="s">
        <v>127</v>
      </c>
      <c r="C61" s="144"/>
      <c r="E61" s="144"/>
      <c r="G61" s="64"/>
    </row>
    <row r="62" spans="2:7">
      <c r="B62" t="s">
        <v>128</v>
      </c>
      <c r="C62" s="144"/>
      <c r="E62" s="144"/>
      <c r="G62" s="64"/>
    </row>
    <row r="63" spans="2:7">
      <c r="B63" t="s">
        <v>129</v>
      </c>
      <c r="C63" s="144"/>
      <c r="E63" s="144"/>
      <c r="G63" s="64"/>
    </row>
    <row r="64" spans="2:7">
      <c r="B64" t="s">
        <v>93</v>
      </c>
      <c r="C64" s="144"/>
      <c r="E64" s="144"/>
      <c r="G64" s="64"/>
    </row>
    <row r="65" spans="2:7">
      <c r="B65" t="s">
        <v>130</v>
      </c>
      <c r="C65" s="144"/>
      <c r="E65" s="144"/>
      <c r="G65" s="64"/>
    </row>
    <row r="66" spans="2:7">
      <c r="B66" t="s">
        <v>102</v>
      </c>
      <c r="C66" s="144"/>
      <c r="E66" s="144"/>
      <c r="G66" s="64"/>
    </row>
    <row r="67" spans="2:7">
      <c r="B67" t="s">
        <v>131</v>
      </c>
      <c r="C67" s="144"/>
      <c r="E67" s="144"/>
      <c r="G67" s="64"/>
    </row>
    <row r="68" spans="2:7" ht="15.75" thickBot="1">
      <c r="B68" t="s">
        <v>77</v>
      </c>
      <c r="C68" s="145"/>
      <c r="E68" s="145"/>
      <c r="G68" s="65"/>
    </row>
    <row r="70" spans="2:7">
      <c r="B70" s="1" t="s">
        <v>132</v>
      </c>
    </row>
    <row r="71" spans="2:7" ht="15.75" thickBot="1"/>
    <row r="72" spans="2:7">
      <c r="B72" t="s">
        <v>133</v>
      </c>
      <c r="C72" s="143"/>
      <c r="E72" s="143"/>
      <c r="G72" s="146"/>
    </row>
    <row r="73" spans="2:7">
      <c r="B73" t="s">
        <v>134</v>
      </c>
      <c r="C73" s="144"/>
      <c r="E73" s="144"/>
      <c r="G73" s="64"/>
    </row>
    <row r="74" spans="2:7">
      <c r="B74" t="s">
        <v>135</v>
      </c>
      <c r="C74" s="144"/>
      <c r="E74" s="144"/>
      <c r="G74" s="64"/>
    </row>
    <row r="75" spans="2:7">
      <c r="B75" t="s">
        <v>136</v>
      </c>
      <c r="C75" s="144"/>
      <c r="E75" s="144"/>
      <c r="G75" s="64"/>
    </row>
    <row r="76" spans="2:7">
      <c r="B76" t="s">
        <v>137</v>
      </c>
      <c r="C76" s="144"/>
      <c r="E76" s="144"/>
      <c r="G76" s="64"/>
    </row>
    <row r="77" spans="2:7">
      <c r="B77" t="s">
        <v>138</v>
      </c>
      <c r="C77" s="144"/>
      <c r="E77" s="144"/>
      <c r="G77" s="64"/>
    </row>
    <row r="78" spans="2:7">
      <c r="B78" t="s">
        <v>139</v>
      </c>
      <c r="C78" s="144"/>
      <c r="E78" s="144"/>
      <c r="G78" s="64"/>
    </row>
    <row r="79" spans="2:7" ht="15.75" thickBot="1">
      <c r="B79" t="s">
        <v>140</v>
      </c>
      <c r="C79" s="145"/>
      <c r="E79" s="145"/>
      <c r="G79" s="65"/>
    </row>
    <row r="81" spans="2:7">
      <c r="B81" s="1" t="s">
        <v>141</v>
      </c>
    </row>
    <row r="82" spans="2:7" ht="15.75" thickBot="1"/>
    <row r="83" spans="2:7">
      <c r="B83" t="s">
        <v>142</v>
      </c>
      <c r="C83" s="143"/>
      <c r="E83" s="143"/>
      <c r="G83" s="146"/>
    </row>
    <row r="84" spans="2:7">
      <c r="B84" t="s">
        <v>143</v>
      </c>
      <c r="C84" s="144"/>
      <c r="E84" s="144"/>
      <c r="G84" s="64"/>
    </row>
    <row r="85" spans="2:7">
      <c r="B85" t="s">
        <v>144</v>
      </c>
      <c r="C85" s="144"/>
      <c r="E85" s="144"/>
      <c r="G85" s="64"/>
    </row>
    <row r="86" spans="2:7">
      <c r="B86" t="s">
        <v>145</v>
      </c>
      <c r="C86" s="144"/>
      <c r="E86" s="144"/>
      <c r="G86" s="64"/>
    </row>
    <row r="87" spans="2:7">
      <c r="B87" t="s">
        <v>146</v>
      </c>
      <c r="C87" s="144"/>
      <c r="E87" s="144"/>
      <c r="G87" s="64"/>
    </row>
    <row r="88" spans="2:7">
      <c r="B88" t="s">
        <v>147</v>
      </c>
      <c r="C88" s="144"/>
      <c r="E88" s="144"/>
      <c r="G88" s="64"/>
    </row>
    <row r="89" spans="2:7">
      <c r="B89" t="s">
        <v>148</v>
      </c>
      <c r="C89" s="144"/>
      <c r="E89" s="144"/>
      <c r="G89" s="64"/>
    </row>
    <row r="90" spans="2:7">
      <c r="B90" t="s">
        <v>149</v>
      </c>
      <c r="C90" s="144"/>
      <c r="E90" s="144"/>
      <c r="G90" s="64"/>
    </row>
    <row r="91" spans="2:7">
      <c r="B91" t="s">
        <v>150</v>
      </c>
      <c r="C91" s="144"/>
      <c r="E91" s="144"/>
      <c r="G91" s="64"/>
    </row>
    <row r="92" spans="2:7" ht="15.75" thickBot="1">
      <c r="B92" t="s">
        <v>151</v>
      </c>
      <c r="C92" s="145"/>
      <c r="E92" s="145"/>
      <c r="G92" s="65"/>
    </row>
    <row r="94" spans="2:7">
      <c r="B94" s="1" t="s">
        <v>152</v>
      </c>
    </row>
    <row r="95" spans="2:7" ht="15.75" thickBot="1"/>
    <row r="96" spans="2:7">
      <c r="B96" t="s">
        <v>153</v>
      </c>
      <c r="C96" s="143"/>
      <c r="E96" s="143"/>
      <c r="G96" s="146"/>
    </row>
    <row r="97" spans="2:7">
      <c r="B97" t="s">
        <v>154</v>
      </c>
      <c r="C97" s="144"/>
      <c r="E97" s="144"/>
      <c r="G97" s="64"/>
    </row>
    <row r="98" spans="2:7" ht="15.75" thickBot="1">
      <c r="B98" t="s">
        <v>155</v>
      </c>
      <c r="C98" s="145"/>
      <c r="E98" s="145"/>
      <c r="G98" s="65"/>
    </row>
    <row r="102" spans="2:7">
      <c r="C102" s="1" t="s">
        <v>284</v>
      </c>
      <c r="D102" s="1" t="s">
        <v>443</v>
      </c>
      <c r="E102" s="1" t="s">
        <v>438</v>
      </c>
      <c r="F102" s="1" t="s">
        <v>444</v>
      </c>
      <c r="G102" s="1" t="s">
        <v>445</v>
      </c>
    </row>
    <row r="103" spans="2:7">
      <c r="B103" s="1" t="s">
        <v>406</v>
      </c>
    </row>
    <row r="104" spans="2:7" ht="15.75" thickBot="1"/>
    <row r="105" spans="2:7">
      <c r="B105" t="s">
        <v>432</v>
      </c>
      <c r="C105" s="156"/>
      <c r="D105" s="156"/>
      <c r="E105" s="153"/>
      <c r="F105" s="159"/>
      <c r="G105" s="162"/>
    </row>
    <row r="106" spans="2:7">
      <c r="B106" t="s">
        <v>347</v>
      </c>
      <c r="C106" s="157"/>
      <c r="D106" s="157"/>
      <c r="E106" s="154"/>
      <c r="F106" s="160"/>
      <c r="G106" s="163"/>
    </row>
    <row r="107" spans="2:7" ht="15.75" thickBot="1">
      <c r="B107" t="s">
        <v>97</v>
      </c>
      <c r="C107" s="158"/>
      <c r="D107" s="158"/>
      <c r="E107" s="155"/>
      <c r="F107" s="161"/>
      <c r="G107" s="164"/>
    </row>
    <row r="108" spans="2:7">
      <c r="C108" s="8"/>
      <c r="D108" s="8"/>
      <c r="E108" s="8"/>
      <c r="F108" s="140"/>
    </row>
    <row r="109" spans="2:7">
      <c r="B109" s="1" t="s">
        <v>407</v>
      </c>
      <c r="C109" s="8"/>
      <c r="D109" s="8"/>
      <c r="E109" s="8"/>
      <c r="F109" s="140"/>
    </row>
    <row r="110" spans="2:7">
      <c r="C110" s="8"/>
      <c r="D110" s="8"/>
      <c r="E110" s="8"/>
      <c r="F110" s="140"/>
    </row>
    <row r="111" spans="2:7">
      <c r="C111" s="8"/>
      <c r="D111" s="8"/>
      <c r="E111" s="8"/>
      <c r="F111" s="140"/>
    </row>
    <row r="112" spans="2:7">
      <c r="C112" s="8"/>
      <c r="D112" s="8"/>
      <c r="E112" s="8"/>
      <c r="F112" s="140"/>
    </row>
    <row r="113" spans="2:6">
      <c r="C113" s="8"/>
      <c r="D113" s="8"/>
      <c r="E113" s="8"/>
      <c r="F113" s="140"/>
    </row>
    <row r="114" spans="2:6">
      <c r="C114" s="8"/>
      <c r="D114" s="8"/>
      <c r="E114" s="8"/>
      <c r="F114" s="140"/>
    </row>
    <row r="115" spans="2:6">
      <c r="B115" s="1" t="s">
        <v>408</v>
      </c>
      <c r="C115" s="8"/>
      <c r="D115" s="8"/>
      <c r="E115" s="8"/>
      <c r="F115" s="140"/>
    </row>
    <row r="116" spans="2:6">
      <c r="C116" s="8"/>
      <c r="D116" s="8"/>
      <c r="E116" s="8"/>
      <c r="F116" s="140"/>
    </row>
    <row r="117" spans="2:6">
      <c r="C117" s="8"/>
      <c r="D117" s="8"/>
      <c r="E117" s="8"/>
      <c r="F117" s="140"/>
    </row>
    <row r="118" spans="2:6">
      <c r="C118" s="8"/>
      <c r="D118" s="8"/>
      <c r="E118" s="8"/>
      <c r="F118" s="140"/>
    </row>
    <row r="119" spans="2:6">
      <c r="C119" s="8"/>
      <c r="D119" s="8"/>
      <c r="E119" s="8"/>
      <c r="F119" s="140"/>
    </row>
    <row r="120" spans="2:6">
      <c r="C120" s="8"/>
      <c r="D120" s="8"/>
      <c r="E120" s="8"/>
      <c r="F120" s="140"/>
    </row>
  </sheetData>
  <mergeCells count="1">
    <mergeCell ref="C2:K2"/>
  </mergeCells>
  <dataValidations count="4">
    <dataValidation type="list" allowBlank="1" showInputMessage="1" showErrorMessage="1" sqref="D8:D17">
      <formula1>Nombre</formula1>
    </dataValidation>
    <dataValidation type="list" allowBlank="1" showInputMessage="1" showErrorMessage="1" sqref="J4:J9 M4:M6">
      <formula1>Fertilité</formula1>
    </dataValidation>
    <dataValidation type="list" allowBlank="1" showInputMessage="1" showErrorMessage="1" sqref="G4">
      <formula1>Taille</formula1>
    </dataValidation>
    <dataValidation type="list" allowBlank="1" showInputMessage="1" showErrorMessage="1" sqref="D4">
      <formula1>Slot</formula1>
    </dataValidation>
  </dataValidations>
  <hyperlinks>
    <hyperlink ref="A1" location="SOMMAIRE!A1" display="SOMMAIRE"/>
  </hyperlinks>
  <printOptions horizontalCentered="1" verticalCentered="1"/>
  <pageMargins left="0" right="0" top="0" bottom="0" header="0" footer="0"/>
  <pageSetup paperSize="9" scale="50" orientation="landscape" horizontalDpi="4294967293" verticalDpi="0" r:id="rId1"/>
  <rowBreaks count="1" manualBreakCount="1">
    <brk id="41" max="16383" man="1"/>
  </rowBreaks>
</worksheet>
</file>

<file path=xl/worksheets/sheet7.xml><?xml version="1.0" encoding="utf-8"?>
<worksheet xmlns="http://schemas.openxmlformats.org/spreadsheetml/2006/main" xmlns:r="http://schemas.openxmlformats.org/officeDocument/2006/relationships">
  <sheetPr codeName="Feuil7"/>
  <dimension ref="A1:M120"/>
  <sheetViews>
    <sheetView workbookViewId="0"/>
  </sheetViews>
  <sheetFormatPr baseColWidth="10" defaultRowHeight="15"/>
  <cols>
    <col min="1" max="1" width="5.7109375" customWidth="1"/>
    <col min="2" max="2" width="25" bestFit="1" customWidth="1"/>
    <col min="6" max="6" width="13.140625" bestFit="1" customWidth="1"/>
  </cols>
  <sheetData>
    <row r="1" spans="1:13" ht="15.75" thickBot="1">
      <c r="A1" s="139" t="s">
        <v>378</v>
      </c>
    </row>
    <row r="2" spans="1:13" ht="62.25" thickBot="1">
      <c r="C2" s="175" t="s">
        <v>460</v>
      </c>
      <c r="D2" s="176"/>
      <c r="E2" s="176"/>
      <c r="F2" s="176"/>
      <c r="G2" s="176"/>
      <c r="H2" s="176"/>
      <c r="I2" s="176"/>
      <c r="J2" s="176"/>
      <c r="K2" s="177"/>
    </row>
    <row r="3" spans="1:13" ht="15.75" thickBot="1"/>
    <row r="4" spans="1:13" ht="15.75" thickBot="1">
      <c r="C4" s="1" t="s">
        <v>409</v>
      </c>
      <c r="D4" s="142">
        <v>5</v>
      </c>
      <c r="E4" s="5"/>
      <c r="F4" s="1" t="s">
        <v>399</v>
      </c>
      <c r="G4" s="142" t="s">
        <v>410</v>
      </c>
      <c r="H4" s="5"/>
      <c r="I4" s="1" t="s">
        <v>411</v>
      </c>
      <c r="J4" s="143" t="s">
        <v>414</v>
      </c>
      <c r="L4" s="1" t="s">
        <v>431</v>
      </c>
      <c r="M4" s="143"/>
    </row>
    <row r="5" spans="1:13">
      <c r="J5" s="144" t="s">
        <v>415</v>
      </c>
      <c r="M5" s="144"/>
    </row>
    <row r="6" spans="1:13" ht="15.75" thickBot="1">
      <c r="C6" s="1" t="s">
        <v>401</v>
      </c>
      <c r="J6" s="144"/>
      <c r="M6" s="145"/>
    </row>
    <row r="7" spans="1:13" ht="15.75" thickBot="1">
      <c r="C7" s="1"/>
      <c r="J7" s="144"/>
    </row>
    <row r="8" spans="1:13">
      <c r="C8" t="s">
        <v>51</v>
      </c>
      <c r="D8" s="143">
        <v>3</v>
      </c>
      <c r="J8" s="144"/>
    </row>
    <row r="9" spans="1:13" ht="15.75" thickBot="1">
      <c r="C9" t="s">
        <v>105</v>
      </c>
      <c r="D9" s="144"/>
      <c r="J9" s="145"/>
    </row>
    <row r="10" spans="1:13">
      <c r="C10" t="s">
        <v>59</v>
      </c>
      <c r="D10" s="144"/>
    </row>
    <row r="11" spans="1:13">
      <c r="C11" t="s">
        <v>101</v>
      </c>
      <c r="D11" s="144">
        <v>2</v>
      </c>
    </row>
    <row r="12" spans="1:13">
      <c r="C12" t="s">
        <v>428</v>
      </c>
      <c r="D12" s="144">
        <v>1</v>
      </c>
    </row>
    <row r="13" spans="1:13">
      <c r="C13" t="s">
        <v>104</v>
      </c>
      <c r="D13" s="144">
        <v>1</v>
      </c>
    </row>
    <row r="14" spans="1:13">
      <c r="C14" t="s">
        <v>429</v>
      </c>
      <c r="D14" s="144">
        <v>16</v>
      </c>
    </row>
    <row r="15" spans="1:13">
      <c r="C15" t="s">
        <v>102</v>
      </c>
      <c r="D15" s="144">
        <v>2</v>
      </c>
    </row>
    <row r="16" spans="1:13">
      <c r="C16" t="s">
        <v>106</v>
      </c>
      <c r="D16" s="144"/>
    </row>
    <row r="17" spans="3:8" ht="15.75" thickBot="1">
      <c r="C17" t="s">
        <v>430</v>
      </c>
      <c r="D17" s="145">
        <v>4</v>
      </c>
    </row>
    <row r="18" spans="3:8">
      <c r="C18" s="1"/>
    </row>
    <row r="19" spans="3:8">
      <c r="C19" s="5"/>
    </row>
    <row r="20" spans="3:8">
      <c r="C20" s="1" t="s">
        <v>402</v>
      </c>
      <c r="E20" s="4"/>
    </row>
    <row r="21" spans="3:8">
      <c r="C21" s="1"/>
    </row>
    <row r="22" spans="3:8" ht="15.75" thickBot="1">
      <c r="C22" s="1"/>
      <c r="E22" t="s">
        <v>433</v>
      </c>
      <c r="F22" t="s">
        <v>434</v>
      </c>
      <c r="H22" t="s">
        <v>438</v>
      </c>
    </row>
    <row r="23" spans="3:8">
      <c r="C23" s="1"/>
      <c r="D23" t="s">
        <v>4</v>
      </c>
      <c r="E23" s="150">
        <v>1803</v>
      </c>
      <c r="F23" s="147">
        <v>50</v>
      </c>
      <c r="H23" s="146">
        <f>IF(F23="","",E23)</f>
        <v>1803</v>
      </c>
    </row>
    <row r="24" spans="3:8">
      <c r="C24" s="1"/>
      <c r="D24" t="s">
        <v>3</v>
      </c>
      <c r="E24" s="151">
        <v>5312</v>
      </c>
      <c r="F24" s="148">
        <v>270</v>
      </c>
      <c r="H24" s="64">
        <f t="shared" ref="H24:H26" si="0">IF(F24="","",E24)</f>
        <v>5312</v>
      </c>
    </row>
    <row r="25" spans="3:8">
      <c r="C25" s="1"/>
      <c r="D25" t="s">
        <v>1</v>
      </c>
      <c r="E25" s="151">
        <v>1931</v>
      </c>
      <c r="F25" s="148">
        <v>325</v>
      </c>
      <c r="H25" s="64">
        <f t="shared" si="0"/>
        <v>1931</v>
      </c>
    </row>
    <row r="26" spans="3:8" ht="15.75" thickBot="1">
      <c r="C26" s="1"/>
      <c r="D26" t="s">
        <v>2</v>
      </c>
      <c r="E26" s="152">
        <v>2</v>
      </c>
      <c r="F26" s="149">
        <v>1</v>
      </c>
      <c r="H26" s="65">
        <f t="shared" si="0"/>
        <v>2</v>
      </c>
    </row>
    <row r="27" spans="3:8">
      <c r="C27" s="1"/>
      <c r="E27" s="166"/>
      <c r="F27" s="166"/>
    </row>
    <row r="28" spans="3:8">
      <c r="C28" s="1"/>
      <c r="E28" s="166"/>
      <c r="F28" s="166"/>
    </row>
    <row r="29" spans="3:8">
      <c r="C29" s="1"/>
      <c r="E29" s="4"/>
      <c r="F29" s="4"/>
    </row>
    <row r="30" spans="3:8">
      <c r="C30" s="1" t="s">
        <v>439</v>
      </c>
      <c r="D30" s="8">
        <v>297000</v>
      </c>
      <c r="E30" s="4"/>
      <c r="F30" s="4"/>
    </row>
    <row r="31" spans="3:8">
      <c r="C31" s="1"/>
      <c r="D31" s="8"/>
      <c r="E31" s="4"/>
      <c r="F31" s="4"/>
    </row>
    <row r="32" spans="3:8">
      <c r="C32" s="1" t="s">
        <v>440</v>
      </c>
      <c r="D32" s="8">
        <v>6500000</v>
      </c>
    </row>
    <row r="33" spans="2:8" ht="15.75" thickBot="1">
      <c r="C33" s="1"/>
      <c r="D33" s="8"/>
    </row>
    <row r="34" spans="2:8" ht="15.75" thickBot="1">
      <c r="C34" s="1" t="s">
        <v>405</v>
      </c>
      <c r="D34" s="8">
        <v>6557</v>
      </c>
      <c r="F34" s="1" t="s">
        <v>441</v>
      </c>
      <c r="H34" s="165">
        <v>4057</v>
      </c>
    </row>
    <row r="35" spans="2:8" ht="15.75" thickBot="1">
      <c r="C35" s="5"/>
      <c r="D35" s="8"/>
    </row>
    <row r="36" spans="2:8" ht="15.75" thickBot="1">
      <c r="C36" s="1" t="s">
        <v>435</v>
      </c>
      <c r="D36" s="8">
        <v>-5474</v>
      </c>
      <c r="F36" s="1" t="s">
        <v>442</v>
      </c>
      <c r="H36" s="165">
        <v>853</v>
      </c>
    </row>
    <row r="37" spans="2:8">
      <c r="C37" s="1"/>
      <c r="D37" s="8"/>
    </row>
    <row r="38" spans="2:8">
      <c r="C38" s="1" t="s">
        <v>436</v>
      </c>
      <c r="D38" s="8">
        <v>-405</v>
      </c>
    </row>
    <row r="39" spans="2:8">
      <c r="C39" s="1"/>
      <c r="D39" s="8"/>
    </row>
    <row r="40" spans="2:8">
      <c r="C40" s="1" t="s">
        <v>437</v>
      </c>
      <c r="D40" s="8">
        <v>50</v>
      </c>
    </row>
    <row r="41" spans="2:8">
      <c r="C41" s="1"/>
      <c r="D41" s="8"/>
    </row>
    <row r="42" spans="2:8">
      <c r="C42" s="1" t="s">
        <v>438</v>
      </c>
      <c r="D42" s="8">
        <f>SUM(D34:D40)</f>
        <v>728</v>
      </c>
    </row>
    <row r="43" spans="2:8">
      <c r="B43" s="5"/>
      <c r="C43" s="5"/>
    </row>
    <row r="44" spans="2:8">
      <c r="C44" s="1" t="s">
        <v>403</v>
      </c>
      <c r="E44" s="1" t="s">
        <v>404</v>
      </c>
      <c r="G44" s="1" t="s">
        <v>448</v>
      </c>
    </row>
    <row r="45" spans="2:8">
      <c r="C45" s="1"/>
      <c r="E45" s="1"/>
      <c r="G45" s="1"/>
    </row>
    <row r="46" spans="2:8">
      <c r="B46" s="1" t="s">
        <v>121</v>
      </c>
      <c r="C46" s="1"/>
      <c r="E46" s="1"/>
      <c r="G46" s="1"/>
    </row>
    <row r="47" spans="2:8" ht="15.75" thickBot="1"/>
    <row r="48" spans="2:8">
      <c r="B48" t="s">
        <v>50</v>
      </c>
      <c r="C48" s="143"/>
      <c r="E48" s="143"/>
      <c r="G48" s="146"/>
    </row>
    <row r="49" spans="2:7">
      <c r="B49" t="s">
        <v>51</v>
      </c>
      <c r="C49" s="144"/>
      <c r="E49" s="144"/>
      <c r="G49" s="64"/>
    </row>
    <row r="50" spans="2:7">
      <c r="B50" t="s">
        <v>53</v>
      </c>
      <c r="C50" s="144"/>
      <c r="E50" s="144"/>
      <c r="G50" s="64"/>
    </row>
    <row r="51" spans="2:7">
      <c r="B51" t="s">
        <v>122</v>
      </c>
      <c r="C51" s="144"/>
      <c r="E51" s="144"/>
      <c r="G51" s="64"/>
    </row>
    <row r="52" spans="2:7">
      <c r="B52" t="s">
        <v>52</v>
      </c>
      <c r="C52" s="144"/>
      <c r="E52" s="144"/>
      <c r="G52" s="64"/>
    </row>
    <row r="53" spans="2:7">
      <c r="B53" t="s">
        <v>75</v>
      </c>
      <c r="C53" s="144"/>
      <c r="E53" s="144"/>
      <c r="G53" s="64"/>
    </row>
    <row r="54" spans="2:7">
      <c r="B54" t="s">
        <v>123</v>
      </c>
      <c r="C54" s="144"/>
      <c r="E54" s="144"/>
      <c r="G54" s="64"/>
    </row>
    <row r="55" spans="2:7">
      <c r="B55" t="s">
        <v>58</v>
      </c>
      <c r="C55" s="144"/>
      <c r="E55" s="144"/>
      <c r="G55" s="64"/>
    </row>
    <row r="56" spans="2:7" ht="15.75" thickBot="1">
      <c r="B56" t="s">
        <v>124</v>
      </c>
      <c r="C56" s="145"/>
      <c r="E56" s="145"/>
      <c r="G56" s="65"/>
    </row>
    <row r="58" spans="2:7">
      <c r="B58" s="1" t="s">
        <v>125</v>
      </c>
    </row>
    <row r="59" spans="2:7" ht="15.75" thickBot="1"/>
    <row r="60" spans="2:7">
      <c r="B60" t="s">
        <v>126</v>
      </c>
      <c r="C60" s="143"/>
      <c r="E60" s="143"/>
      <c r="G60" s="146"/>
    </row>
    <row r="61" spans="2:7">
      <c r="B61" t="s">
        <v>127</v>
      </c>
      <c r="C61" s="144"/>
      <c r="E61" s="144"/>
      <c r="G61" s="64"/>
    </row>
    <row r="62" spans="2:7">
      <c r="B62" t="s">
        <v>128</v>
      </c>
      <c r="C62" s="144"/>
      <c r="E62" s="144"/>
      <c r="G62" s="64"/>
    </row>
    <row r="63" spans="2:7">
      <c r="B63" t="s">
        <v>129</v>
      </c>
      <c r="C63" s="144"/>
      <c r="E63" s="144"/>
      <c r="G63" s="64"/>
    </row>
    <row r="64" spans="2:7">
      <c r="B64" t="s">
        <v>93</v>
      </c>
      <c r="C64" s="144"/>
      <c r="E64" s="144"/>
      <c r="G64" s="64"/>
    </row>
    <row r="65" spans="2:7">
      <c r="B65" t="s">
        <v>130</v>
      </c>
      <c r="C65" s="144"/>
      <c r="E65" s="144"/>
      <c r="G65" s="64"/>
    </row>
    <row r="66" spans="2:7">
      <c r="B66" t="s">
        <v>102</v>
      </c>
      <c r="C66" s="144"/>
      <c r="E66" s="144"/>
      <c r="G66" s="64"/>
    </row>
    <row r="67" spans="2:7">
      <c r="B67" t="s">
        <v>131</v>
      </c>
      <c r="C67" s="144"/>
      <c r="E67" s="144"/>
      <c r="G67" s="64"/>
    </row>
    <row r="68" spans="2:7" ht="15.75" thickBot="1">
      <c r="B68" t="s">
        <v>77</v>
      </c>
      <c r="C68" s="145"/>
      <c r="E68" s="145"/>
      <c r="G68" s="65"/>
    </row>
    <row r="70" spans="2:7">
      <c r="B70" s="1" t="s">
        <v>132</v>
      </c>
    </row>
    <row r="71" spans="2:7" ht="15.75" thickBot="1"/>
    <row r="72" spans="2:7">
      <c r="B72" t="s">
        <v>133</v>
      </c>
      <c r="C72" s="143"/>
      <c r="E72" s="143"/>
      <c r="G72" s="146"/>
    </row>
    <row r="73" spans="2:7">
      <c r="B73" t="s">
        <v>134</v>
      </c>
      <c r="C73" s="144"/>
      <c r="E73" s="144"/>
      <c r="G73" s="64"/>
    </row>
    <row r="74" spans="2:7">
      <c r="B74" t="s">
        <v>135</v>
      </c>
      <c r="C74" s="144"/>
      <c r="E74" s="144"/>
      <c r="G74" s="64"/>
    </row>
    <row r="75" spans="2:7">
      <c r="B75" t="s">
        <v>136</v>
      </c>
      <c r="C75" s="144"/>
      <c r="E75" s="144"/>
      <c r="G75" s="64"/>
    </row>
    <row r="76" spans="2:7">
      <c r="B76" t="s">
        <v>137</v>
      </c>
      <c r="C76" s="144"/>
      <c r="E76" s="144"/>
      <c r="G76" s="64"/>
    </row>
    <row r="77" spans="2:7">
      <c r="B77" t="s">
        <v>138</v>
      </c>
      <c r="C77" s="144"/>
      <c r="E77" s="144"/>
      <c r="G77" s="64"/>
    </row>
    <row r="78" spans="2:7">
      <c r="B78" t="s">
        <v>139</v>
      </c>
      <c r="C78" s="144"/>
      <c r="E78" s="144"/>
      <c r="G78" s="64"/>
    </row>
    <row r="79" spans="2:7" ht="15.75" thickBot="1">
      <c r="B79" t="s">
        <v>140</v>
      </c>
      <c r="C79" s="145"/>
      <c r="E79" s="145"/>
      <c r="G79" s="65"/>
    </row>
    <row r="81" spans="2:7">
      <c r="B81" s="1" t="s">
        <v>141</v>
      </c>
    </row>
    <row r="82" spans="2:7" ht="15.75" thickBot="1"/>
    <row r="83" spans="2:7">
      <c r="B83" t="s">
        <v>142</v>
      </c>
      <c r="C83" s="143"/>
      <c r="E83" s="143"/>
      <c r="G83" s="146"/>
    </row>
    <row r="84" spans="2:7">
      <c r="B84" t="s">
        <v>143</v>
      </c>
      <c r="C84" s="144"/>
      <c r="E84" s="144"/>
      <c r="G84" s="64"/>
    </row>
    <row r="85" spans="2:7">
      <c r="B85" t="s">
        <v>144</v>
      </c>
      <c r="C85" s="144"/>
      <c r="E85" s="144"/>
      <c r="G85" s="64"/>
    </row>
    <row r="86" spans="2:7">
      <c r="B86" t="s">
        <v>145</v>
      </c>
      <c r="C86" s="144"/>
      <c r="E86" s="144"/>
      <c r="G86" s="64"/>
    </row>
    <row r="87" spans="2:7">
      <c r="B87" t="s">
        <v>146</v>
      </c>
      <c r="C87" s="144"/>
      <c r="E87" s="144"/>
      <c r="G87" s="64"/>
    </row>
    <row r="88" spans="2:7">
      <c r="B88" t="s">
        <v>147</v>
      </c>
      <c r="C88" s="144"/>
      <c r="E88" s="144"/>
      <c r="G88" s="64"/>
    </row>
    <row r="89" spans="2:7">
      <c r="B89" t="s">
        <v>148</v>
      </c>
      <c r="C89" s="144"/>
      <c r="E89" s="144"/>
      <c r="G89" s="64"/>
    </row>
    <row r="90" spans="2:7">
      <c r="B90" t="s">
        <v>149</v>
      </c>
      <c r="C90" s="144"/>
      <c r="E90" s="144"/>
      <c r="G90" s="64"/>
    </row>
    <row r="91" spans="2:7">
      <c r="B91" t="s">
        <v>150</v>
      </c>
      <c r="C91" s="144"/>
      <c r="E91" s="144"/>
      <c r="G91" s="64"/>
    </row>
    <row r="92" spans="2:7" ht="15.75" thickBot="1">
      <c r="B92" t="s">
        <v>151</v>
      </c>
      <c r="C92" s="145"/>
      <c r="E92" s="145"/>
      <c r="G92" s="65"/>
    </row>
    <row r="94" spans="2:7">
      <c r="B94" s="1" t="s">
        <v>152</v>
      </c>
    </row>
    <row r="95" spans="2:7" ht="15.75" thickBot="1"/>
    <row r="96" spans="2:7">
      <c r="B96" t="s">
        <v>153</v>
      </c>
      <c r="C96" s="143"/>
      <c r="E96" s="143"/>
      <c r="G96" s="146"/>
    </row>
    <row r="97" spans="2:7">
      <c r="B97" t="s">
        <v>154</v>
      </c>
      <c r="C97" s="144"/>
      <c r="E97" s="144"/>
      <c r="G97" s="64"/>
    </row>
    <row r="98" spans="2:7" ht="15.75" thickBot="1">
      <c r="B98" t="s">
        <v>155</v>
      </c>
      <c r="C98" s="145"/>
      <c r="E98" s="145"/>
      <c r="G98" s="65"/>
    </row>
    <row r="102" spans="2:7">
      <c r="C102" s="1" t="s">
        <v>284</v>
      </c>
      <c r="D102" s="1" t="s">
        <v>443</v>
      </c>
      <c r="E102" s="1" t="s">
        <v>438</v>
      </c>
      <c r="F102" s="1" t="s">
        <v>444</v>
      </c>
      <c r="G102" s="1" t="s">
        <v>445</v>
      </c>
    </row>
    <row r="103" spans="2:7">
      <c r="B103" s="1" t="s">
        <v>406</v>
      </c>
    </row>
    <row r="104" spans="2:7" ht="15.75" thickBot="1"/>
    <row r="105" spans="2:7">
      <c r="B105" t="s">
        <v>432</v>
      </c>
      <c r="C105" s="156"/>
      <c r="D105" s="156"/>
      <c r="E105" s="153"/>
      <c r="F105" s="159"/>
      <c r="G105" s="162"/>
    </row>
    <row r="106" spans="2:7">
      <c r="B106" t="s">
        <v>347</v>
      </c>
      <c r="C106" s="157"/>
      <c r="D106" s="157"/>
      <c r="E106" s="154"/>
      <c r="F106" s="160"/>
      <c r="G106" s="163"/>
    </row>
    <row r="107" spans="2:7" ht="15.75" thickBot="1">
      <c r="B107" t="s">
        <v>97</v>
      </c>
      <c r="C107" s="158"/>
      <c r="D107" s="158"/>
      <c r="E107" s="155"/>
      <c r="F107" s="161"/>
      <c r="G107" s="164"/>
    </row>
    <row r="108" spans="2:7">
      <c r="C108" s="8"/>
      <c r="D108" s="8"/>
      <c r="E108" s="8"/>
      <c r="F108" s="140"/>
    </row>
    <row r="109" spans="2:7">
      <c r="B109" s="1" t="s">
        <v>407</v>
      </c>
      <c r="C109" s="8"/>
      <c r="D109" s="8"/>
      <c r="E109" s="8"/>
      <c r="F109" s="140"/>
    </row>
    <row r="110" spans="2:7">
      <c r="C110" s="8"/>
      <c r="D110" s="8"/>
      <c r="E110" s="8"/>
      <c r="F110" s="140"/>
    </row>
    <row r="111" spans="2:7">
      <c r="C111" s="8"/>
      <c r="D111" s="8"/>
      <c r="E111" s="8"/>
      <c r="F111" s="140"/>
    </row>
    <row r="112" spans="2:7">
      <c r="C112" s="8"/>
      <c r="D112" s="8"/>
      <c r="E112" s="8"/>
      <c r="F112" s="140"/>
    </row>
    <row r="113" spans="2:6">
      <c r="C113" s="8"/>
      <c r="D113" s="8"/>
      <c r="E113" s="8"/>
      <c r="F113" s="140"/>
    </row>
    <row r="114" spans="2:6">
      <c r="C114" s="8"/>
      <c r="D114" s="8"/>
      <c r="E114" s="8"/>
      <c r="F114" s="140"/>
    </row>
    <row r="115" spans="2:6">
      <c r="B115" s="1" t="s">
        <v>408</v>
      </c>
      <c r="C115" s="8"/>
      <c r="D115" s="8"/>
      <c r="E115" s="8"/>
      <c r="F115" s="140"/>
    </row>
    <row r="116" spans="2:6">
      <c r="C116" s="8"/>
      <c r="D116" s="8"/>
      <c r="E116" s="8"/>
      <c r="F116" s="140"/>
    </row>
    <row r="117" spans="2:6">
      <c r="C117" s="8"/>
      <c r="D117" s="8"/>
      <c r="E117" s="8"/>
      <c r="F117" s="140"/>
    </row>
    <row r="118" spans="2:6">
      <c r="C118" s="8"/>
      <c r="D118" s="8"/>
      <c r="E118" s="8"/>
      <c r="F118" s="140"/>
    </row>
    <row r="119" spans="2:6">
      <c r="C119" s="8"/>
      <c r="D119" s="8"/>
      <c r="E119" s="8"/>
      <c r="F119" s="140"/>
    </row>
    <row r="120" spans="2:6">
      <c r="C120" s="8"/>
      <c r="D120" s="8"/>
      <c r="E120" s="8"/>
      <c r="F120" s="140"/>
    </row>
  </sheetData>
  <sortState ref="D23:D26">
    <sortCondition descending="1" ref="D23"/>
  </sortState>
  <mergeCells count="1">
    <mergeCell ref="C2:K2"/>
  </mergeCells>
  <dataValidations count="4">
    <dataValidation type="list" allowBlank="1" showInputMessage="1" showErrorMessage="1" sqref="D8:D17">
      <formula1>Nombre</formula1>
    </dataValidation>
    <dataValidation type="list" allowBlank="1" showInputMessage="1" showErrorMessage="1" sqref="J4:J9 M4:M6">
      <formula1>Fertilité</formula1>
    </dataValidation>
    <dataValidation type="list" allowBlank="1" showInputMessage="1" showErrorMessage="1" sqref="G4">
      <formula1>Taille</formula1>
    </dataValidation>
    <dataValidation type="list" allowBlank="1" showInputMessage="1" showErrorMessage="1" sqref="D4">
      <formula1>Slot</formula1>
    </dataValidation>
  </dataValidations>
  <hyperlinks>
    <hyperlink ref="A1" location="SOMMAIRE!A1" display="SOMMAIRE"/>
  </hyperlinks>
  <printOptions horizontalCentered="1" verticalCentered="1"/>
  <pageMargins left="0" right="0" top="0" bottom="0" header="0" footer="0"/>
  <pageSetup paperSize="9" scale="50" orientation="landscape" horizontalDpi="4294967293" verticalDpi="0" r:id="rId1"/>
  <rowBreaks count="1" manualBreakCount="1">
    <brk id="41" max="16383" man="1"/>
  </rowBreaks>
</worksheet>
</file>

<file path=xl/worksheets/sheet8.xml><?xml version="1.0" encoding="utf-8"?>
<worksheet xmlns="http://schemas.openxmlformats.org/spreadsheetml/2006/main" xmlns:r="http://schemas.openxmlformats.org/officeDocument/2006/relationships">
  <sheetPr codeName="Feuil8"/>
  <dimension ref="A1:M120"/>
  <sheetViews>
    <sheetView topLeftCell="C27" workbookViewId="0">
      <selection activeCell="E18" sqref="E18"/>
    </sheetView>
  </sheetViews>
  <sheetFormatPr baseColWidth="10" defaultRowHeight="15"/>
  <cols>
    <col min="1" max="1" width="5.7109375" customWidth="1"/>
    <col min="2" max="2" width="25" bestFit="1" customWidth="1"/>
    <col min="6" max="6" width="13.140625" bestFit="1" customWidth="1"/>
  </cols>
  <sheetData>
    <row r="1" spans="1:13" ht="15.75" thickBot="1">
      <c r="A1" s="139" t="s">
        <v>378</v>
      </c>
    </row>
    <row r="2" spans="1:13" ht="62.25" thickBot="1">
      <c r="C2" s="175" t="s">
        <v>452</v>
      </c>
      <c r="D2" s="176"/>
      <c r="E2" s="176"/>
      <c r="F2" s="176"/>
      <c r="G2" s="176"/>
      <c r="H2" s="176"/>
      <c r="I2" s="176"/>
      <c r="J2" s="176"/>
      <c r="K2" s="177"/>
    </row>
    <row r="3" spans="1:13" ht="15.75" thickBot="1"/>
    <row r="4" spans="1:13" ht="15.75" thickBot="1">
      <c r="C4" s="1" t="s">
        <v>409</v>
      </c>
      <c r="D4" s="142">
        <v>6</v>
      </c>
      <c r="E4" s="5"/>
      <c r="F4" s="1" t="s">
        <v>399</v>
      </c>
      <c r="G4" s="142" t="s">
        <v>410</v>
      </c>
      <c r="H4" s="5"/>
      <c r="I4" s="1" t="s">
        <v>411</v>
      </c>
      <c r="J4" s="143" t="s">
        <v>415</v>
      </c>
      <c r="L4" s="1" t="s">
        <v>431</v>
      </c>
      <c r="M4" s="143"/>
    </row>
    <row r="5" spans="1:13">
      <c r="J5" s="144"/>
      <c r="M5" s="144"/>
    </row>
    <row r="6" spans="1:13" ht="15.75" thickBot="1">
      <c r="C6" s="1" t="s">
        <v>401</v>
      </c>
      <c r="J6" s="144"/>
      <c r="M6" s="145"/>
    </row>
    <row r="7" spans="1:13" ht="15.75" thickBot="1">
      <c r="C7" s="1"/>
      <c r="J7" s="144"/>
    </row>
    <row r="8" spans="1:13">
      <c r="C8" t="s">
        <v>51</v>
      </c>
      <c r="D8" s="143"/>
      <c r="J8" s="144"/>
    </row>
    <row r="9" spans="1:13" ht="15.75" thickBot="1">
      <c r="C9" t="s">
        <v>105</v>
      </c>
      <c r="D9" s="144">
        <v>3</v>
      </c>
      <c r="J9" s="145"/>
    </row>
    <row r="10" spans="1:13">
      <c r="C10" t="s">
        <v>59</v>
      </c>
      <c r="D10" s="144">
        <v>1</v>
      </c>
    </row>
    <row r="11" spans="1:13">
      <c r="C11" t="s">
        <v>101</v>
      </c>
      <c r="D11" s="144"/>
    </row>
    <row r="12" spans="1:13">
      <c r="C12" t="s">
        <v>428</v>
      </c>
      <c r="D12" s="144">
        <v>1</v>
      </c>
    </row>
    <row r="13" spans="1:13">
      <c r="C13" t="s">
        <v>104</v>
      </c>
      <c r="D13" s="144">
        <v>1</v>
      </c>
    </row>
    <row r="14" spans="1:13">
      <c r="C14" t="s">
        <v>429</v>
      </c>
      <c r="D14" s="144">
        <v>16</v>
      </c>
    </row>
    <row r="15" spans="1:13">
      <c r="C15" t="s">
        <v>102</v>
      </c>
      <c r="D15" s="144">
        <v>1</v>
      </c>
    </row>
    <row r="16" spans="1:13">
      <c r="C16" t="s">
        <v>106</v>
      </c>
      <c r="D16" s="144">
        <v>1</v>
      </c>
    </row>
    <row r="17" spans="3:8" ht="15.75" thickBot="1">
      <c r="C17" t="s">
        <v>430</v>
      </c>
      <c r="D17" s="145">
        <v>9</v>
      </c>
    </row>
    <row r="18" spans="3:8">
      <c r="C18" s="1"/>
    </row>
    <row r="19" spans="3:8">
      <c r="C19" s="5"/>
    </row>
    <row r="20" spans="3:8">
      <c r="C20" s="1" t="s">
        <v>402</v>
      </c>
      <c r="E20" s="4"/>
    </row>
    <row r="21" spans="3:8">
      <c r="C21" s="1"/>
    </row>
    <row r="22" spans="3:8" ht="15.75" thickBot="1">
      <c r="C22" s="1"/>
      <c r="E22" t="s">
        <v>433</v>
      </c>
      <c r="F22" t="s">
        <v>434</v>
      </c>
      <c r="H22" t="s">
        <v>438</v>
      </c>
    </row>
    <row r="23" spans="3:8">
      <c r="C23" s="1"/>
      <c r="D23" t="s">
        <v>4</v>
      </c>
      <c r="E23" s="150">
        <v>0</v>
      </c>
      <c r="F23" s="147">
        <v>0</v>
      </c>
      <c r="H23" s="146">
        <f>IF(F23="","",E23)</f>
        <v>0</v>
      </c>
    </row>
    <row r="24" spans="3:8">
      <c r="C24" s="1"/>
      <c r="D24" t="s">
        <v>3</v>
      </c>
      <c r="E24" s="151">
        <v>0</v>
      </c>
      <c r="F24" s="148">
        <v>0</v>
      </c>
      <c r="H24" s="64">
        <f t="shared" ref="H24:H26" si="0">IF(F24="","",E24)</f>
        <v>0</v>
      </c>
    </row>
    <row r="25" spans="3:8">
      <c r="C25" s="1"/>
      <c r="D25" t="s">
        <v>1</v>
      </c>
      <c r="E25" s="151">
        <v>0</v>
      </c>
      <c r="F25" s="148">
        <v>0</v>
      </c>
      <c r="H25" s="64">
        <f t="shared" si="0"/>
        <v>0</v>
      </c>
    </row>
    <row r="26" spans="3:8" ht="15.75" thickBot="1">
      <c r="C26" s="1"/>
      <c r="D26" t="s">
        <v>2</v>
      </c>
      <c r="E26" s="152">
        <v>0</v>
      </c>
      <c r="F26" s="149">
        <v>0</v>
      </c>
      <c r="H26" s="65">
        <f t="shared" si="0"/>
        <v>0</v>
      </c>
    </row>
    <row r="27" spans="3:8">
      <c r="C27" s="1"/>
      <c r="E27" s="166"/>
      <c r="F27" s="166"/>
    </row>
    <row r="28" spans="3:8">
      <c r="C28" s="1"/>
      <c r="E28" s="166"/>
      <c r="F28" s="166"/>
    </row>
    <row r="29" spans="3:8">
      <c r="C29" s="1"/>
      <c r="E29" s="4"/>
      <c r="F29" s="4"/>
    </row>
    <row r="30" spans="3:8">
      <c r="C30" s="1" t="s">
        <v>439</v>
      </c>
      <c r="D30" s="8"/>
      <c r="E30" s="4"/>
      <c r="F30" s="4"/>
    </row>
    <row r="31" spans="3:8">
      <c r="C31" s="1"/>
      <c r="D31" s="8"/>
      <c r="E31" s="4"/>
      <c r="F31" s="4"/>
    </row>
    <row r="32" spans="3:8">
      <c r="C32" s="1" t="s">
        <v>440</v>
      </c>
      <c r="D32" s="8"/>
    </row>
    <row r="33" spans="2:8" ht="15.75" thickBot="1">
      <c r="C33" s="1"/>
      <c r="D33" s="8"/>
    </row>
    <row r="34" spans="2:8" ht="15.75" thickBot="1">
      <c r="C34" s="1" t="s">
        <v>405</v>
      </c>
      <c r="D34" s="8"/>
      <c r="F34" s="1" t="s">
        <v>441</v>
      </c>
      <c r="H34" s="165">
        <v>-486</v>
      </c>
    </row>
    <row r="35" spans="2:8" ht="15.75" thickBot="1">
      <c r="C35" s="5"/>
      <c r="D35" s="8"/>
    </row>
    <row r="36" spans="2:8" ht="15.75" thickBot="1">
      <c r="C36" s="1" t="s">
        <v>435</v>
      </c>
      <c r="D36" s="8"/>
      <c r="F36" s="1" t="s">
        <v>442</v>
      </c>
      <c r="H36" s="165">
        <v>111</v>
      </c>
    </row>
    <row r="37" spans="2:8">
      <c r="C37" s="1"/>
      <c r="D37" s="8"/>
    </row>
    <row r="38" spans="2:8">
      <c r="C38" s="1" t="s">
        <v>436</v>
      </c>
      <c r="D38" s="8"/>
    </row>
    <row r="39" spans="2:8">
      <c r="C39" s="1"/>
      <c r="D39" s="8"/>
    </row>
    <row r="40" spans="2:8">
      <c r="C40" s="1" t="s">
        <v>437</v>
      </c>
      <c r="D40" s="8"/>
    </row>
    <row r="41" spans="2:8">
      <c r="C41" s="1"/>
      <c r="D41" s="8"/>
    </row>
    <row r="42" spans="2:8">
      <c r="C42" s="1" t="s">
        <v>438</v>
      </c>
      <c r="D42" s="8"/>
    </row>
    <row r="43" spans="2:8">
      <c r="B43" s="5"/>
      <c r="C43" s="5"/>
    </row>
    <row r="44" spans="2:8">
      <c r="C44" s="1" t="s">
        <v>403</v>
      </c>
      <c r="E44" s="1" t="s">
        <v>404</v>
      </c>
      <c r="G44" s="1" t="s">
        <v>448</v>
      </c>
    </row>
    <row r="45" spans="2:8">
      <c r="C45" s="1"/>
      <c r="E45" s="1"/>
      <c r="G45" s="1"/>
    </row>
    <row r="46" spans="2:8">
      <c r="B46" s="1" t="s">
        <v>121</v>
      </c>
      <c r="C46" s="1"/>
      <c r="E46" s="1"/>
      <c r="G46" s="1"/>
    </row>
    <row r="47" spans="2:8" ht="15.75" thickBot="1"/>
    <row r="48" spans="2:8">
      <c r="B48" t="s">
        <v>50</v>
      </c>
      <c r="C48" s="143"/>
      <c r="E48" s="143"/>
      <c r="G48" s="146"/>
    </row>
    <row r="49" spans="2:7">
      <c r="B49" t="s">
        <v>51</v>
      </c>
      <c r="C49" s="144"/>
      <c r="E49" s="144"/>
      <c r="G49" s="64"/>
    </row>
    <row r="50" spans="2:7">
      <c r="B50" t="s">
        <v>53</v>
      </c>
      <c r="C50" s="144"/>
      <c r="E50" s="144"/>
      <c r="G50" s="64"/>
    </row>
    <row r="51" spans="2:7">
      <c r="B51" t="s">
        <v>122</v>
      </c>
      <c r="C51" s="144"/>
      <c r="E51" s="144"/>
      <c r="G51" s="64"/>
    </row>
    <row r="52" spans="2:7">
      <c r="B52" t="s">
        <v>52</v>
      </c>
      <c r="C52" s="144"/>
      <c r="E52" s="144"/>
      <c r="G52" s="64"/>
    </row>
    <row r="53" spans="2:7">
      <c r="B53" t="s">
        <v>75</v>
      </c>
      <c r="C53" s="144"/>
      <c r="E53" s="144"/>
      <c r="G53" s="64"/>
    </row>
    <row r="54" spans="2:7">
      <c r="B54" t="s">
        <v>123</v>
      </c>
      <c r="C54" s="144"/>
      <c r="E54" s="144"/>
      <c r="G54" s="64"/>
    </row>
    <row r="55" spans="2:7">
      <c r="B55" t="s">
        <v>58</v>
      </c>
      <c r="C55" s="144"/>
      <c r="E55" s="144"/>
      <c r="G55" s="64"/>
    </row>
    <row r="56" spans="2:7" ht="15.75" thickBot="1">
      <c r="B56" t="s">
        <v>124</v>
      </c>
      <c r="C56" s="145"/>
      <c r="E56" s="145"/>
      <c r="G56" s="65"/>
    </row>
    <row r="58" spans="2:7">
      <c r="B58" s="1" t="s">
        <v>125</v>
      </c>
    </row>
    <row r="59" spans="2:7" ht="15.75" thickBot="1"/>
    <row r="60" spans="2:7">
      <c r="B60" t="s">
        <v>126</v>
      </c>
      <c r="C60" s="143"/>
      <c r="E60" s="143"/>
      <c r="G60" s="146"/>
    </row>
    <row r="61" spans="2:7">
      <c r="B61" t="s">
        <v>127</v>
      </c>
      <c r="C61" s="144"/>
      <c r="E61" s="144"/>
      <c r="G61" s="64"/>
    </row>
    <row r="62" spans="2:7">
      <c r="B62" t="s">
        <v>128</v>
      </c>
      <c r="C62" s="144"/>
      <c r="E62" s="144"/>
      <c r="G62" s="64"/>
    </row>
    <row r="63" spans="2:7">
      <c r="B63" t="s">
        <v>129</v>
      </c>
      <c r="C63" s="144"/>
      <c r="E63" s="144"/>
      <c r="G63" s="64"/>
    </row>
    <row r="64" spans="2:7">
      <c r="B64" t="s">
        <v>93</v>
      </c>
      <c r="C64" s="144"/>
      <c r="E64" s="144"/>
      <c r="G64" s="64"/>
    </row>
    <row r="65" spans="2:7">
      <c r="B65" t="s">
        <v>130</v>
      </c>
      <c r="C65" s="144"/>
      <c r="E65" s="144"/>
      <c r="G65" s="64"/>
    </row>
    <row r="66" spans="2:7">
      <c r="B66" t="s">
        <v>102</v>
      </c>
      <c r="C66" s="144"/>
      <c r="E66" s="144"/>
      <c r="G66" s="64"/>
    </row>
    <row r="67" spans="2:7">
      <c r="B67" t="s">
        <v>131</v>
      </c>
      <c r="C67" s="144"/>
      <c r="E67" s="144"/>
      <c r="G67" s="64"/>
    </row>
    <row r="68" spans="2:7" ht="15.75" thickBot="1">
      <c r="B68" t="s">
        <v>77</v>
      </c>
      <c r="C68" s="145"/>
      <c r="E68" s="145"/>
      <c r="G68" s="65"/>
    </row>
    <row r="70" spans="2:7">
      <c r="B70" s="1" t="s">
        <v>132</v>
      </c>
    </row>
    <row r="71" spans="2:7" ht="15.75" thickBot="1"/>
    <row r="72" spans="2:7">
      <c r="B72" t="s">
        <v>133</v>
      </c>
      <c r="C72" s="143"/>
      <c r="E72" s="143"/>
      <c r="G72" s="146"/>
    </row>
    <row r="73" spans="2:7">
      <c r="B73" t="s">
        <v>134</v>
      </c>
      <c r="C73" s="144"/>
      <c r="E73" s="144"/>
      <c r="G73" s="64"/>
    </row>
    <row r="74" spans="2:7">
      <c r="B74" t="s">
        <v>135</v>
      </c>
      <c r="C74" s="144"/>
      <c r="E74" s="144"/>
      <c r="G74" s="64"/>
    </row>
    <row r="75" spans="2:7">
      <c r="B75" t="s">
        <v>136</v>
      </c>
      <c r="C75" s="144"/>
      <c r="E75" s="144"/>
      <c r="G75" s="64"/>
    </row>
    <row r="76" spans="2:7">
      <c r="B76" t="s">
        <v>137</v>
      </c>
      <c r="C76" s="144"/>
      <c r="E76" s="144"/>
      <c r="G76" s="64"/>
    </row>
    <row r="77" spans="2:7">
      <c r="B77" t="s">
        <v>138</v>
      </c>
      <c r="C77" s="144"/>
      <c r="E77" s="144"/>
      <c r="G77" s="64"/>
    </row>
    <row r="78" spans="2:7">
      <c r="B78" t="s">
        <v>139</v>
      </c>
      <c r="C78" s="144"/>
      <c r="E78" s="144"/>
      <c r="G78" s="64"/>
    </row>
    <row r="79" spans="2:7" ht="15.75" thickBot="1">
      <c r="B79" t="s">
        <v>140</v>
      </c>
      <c r="C79" s="145"/>
      <c r="E79" s="145"/>
      <c r="G79" s="65"/>
    </row>
    <row r="81" spans="2:7">
      <c r="B81" s="1" t="s">
        <v>141</v>
      </c>
    </row>
    <row r="82" spans="2:7" ht="15.75" thickBot="1"/>
    <row r="83" spans="2:7">
      <c r="B83" t="s">
        <v>142</v>
      </c>
      <c r="C83" s="143"/>
      <c r="E83" s="143"/>
      <c r="G83" s="146"/>
    </row>
    <row r="84" spans="2:7">
      <c r="B84" t="s">
        <v>143</v>
      </c>
      <c r="C84" s="144"/>
      <c r="E84" s="144"/>
      <c r="G84" s="64"/>
    </row>
    <row r="85" spans="2:7">
      <c r="B85" t="s">
        <v>144</v>
      </c>
      <c r="C85" s="144"/>
      <c r="E85" s="144"/>
      <c r="G85" s="64"/>
    </row>
    <row r="86" spans="2:7">
      <c r="B86" t="s">
        <v>145</v>
      </c>
      <c r="C86" s="144"/>
      <c r="E86" s="144"/>
      <c r="G86" s="64"/>
    </row>
    <row r="87" spans="2:7">
      <c r="B87" t="s">
        <v>146</v>
      </c>
      <c r="C87" s="144"/>
      <c r="E87" s="144"/>
      <c r="G87" s="64"/>
    </row>
    <row r="88" spans="2:7">
      <c r="B88" t="s">
        <v>147</v>
      </c>
      <c r="C88" s="144"/>
      <c r="E88" s="144"/>
      <c r="G88" s="64"/>
    </row>
    <row r="89" spans="2:7">
      <c r="B89" t="s">
        <v>148</v>
      </c>
      <c r="C89" s="144"/>
      <c r="E89" s="144"/>
      <c r="G89" s="64"/>
    </row>
    <row r="90" spans="2:7">
      <c r="B90" t="s">
        <v>149</v>
      </c>
      <c r="C90" s="144"/>
      <c r="E90" s="144"/>
      <c r="G90" s="64"/>
    </row>
    <row r="91" spans="2:7">
      <c r="B91" t="s">
        <v>150</v>
      </c>
      <c r="C91" s="144"/>
      <c r="E91" s="144"/>
      <c r="G91" s="64"/>
    </row>
    <row r="92" spans="2:7" ht="15.75" thickBot="1">
      <c r="B92" t="s">
        <v>151</v>
      </c>
      <c r="C92" s="145"/>
      <c r="E92" s="145"/>
      <c r="G92" s="65"/>
    </row>
    <row r="94" spans="2:7">
      <c r="B94" s="1" t="s">
        <v>152</v>
      </c>
    </row>
    <row r="95" spans="2:7" ht="15.75" thickBot="1"/>
    <row r="96" spans="2:7">
      <c r="B96" t="s">
        <v>153</v>
      </c>
      <c r="C96" s="143"/>
      <c r="E96" s="143"/>
      <c r="G96" s="146"/>
    </row>
    <row r="97" spans="2:7">
      <c r="B97" t="s">
        <v>154</v>
      </c>
      <c r="C97" s="144"/>
      <c r="E97" s="144"/>
      <c r="G97" s="64"/>
    </row>
    <row r="98" spans="2:7" ht="15.75" thickBot="1">
      <c r="B98" t="s">
        <v>155</v>
      </c>
      <c r="C98" s="145"/>
      <c r="E98" s="145"/>
      <c r="G98" s="65"/>
    </row>
    <row r="102" spans="2:7">
      <c r="C102" s="1" t="s">
        <v>284</v>
      </c>
      <c r="D102" s="1" t="s">
        <v>443</v>
      </c>
      <c r="E102" s="1" t="s">
        <v>438</v>
      </c>
      <c r="F102" s="1" t="s">
        <v>444</v>
      </c>
      <c r="G102" s="1" t="s">
        <v>445</v>
      </c>
    </row>
    <row r="103" spans="2:7">
      <c r="B103" s="1" t="s">
        <v>406</v>
      </c>
    </row>
    <row r="104" spans="2:7" ht="15.75" thickBot="1"/>
    <row r="105" spans="2:7">
      <c r="B105" t="s">
        <v>432</v>
      </c>
      <c r="C105" s="156"/>
      <c r="D105" s="156"/>
      <c r="E105" s="153"/>
      <c r="F105" s="159"/>
      <c r="G105" s="162"/>
    </row>
    <row r="106" spans="2:7">
      <c r="B106" t="s">
        <v>347</v>
      </c>
      <c r="C106" s="157"/>
      <c r="D106" s="157"/>
      <c r="E106" s="154"/>
      <c r="F106" s="160"/>
      <c r="G106" s="163"/>
    </row>
    <row r="107" spans="2:7" ht="15.75" thickBot="1">
      <c r="B107" t="s">
        <v>97</v>
      </c>
      <c r="C107" s="158"/>
      <c r="D107" s="158"/>
      <c r="E107" s="155"/>
      <c r="F107" s="161"/>
      <c r="G107" s="164"/>
    </row>
    <row r="108" spans="2:7">
      <c r="C108" s="8"/>
      <c r="D108" s="8"/>
      <c r="E108" s="8"/>
      <c r="F108" s="140"/>
    </row>
    <row r="109" spans="2:7">
      <c r="B109" s="1" t="s">
        <v>407</v>
      </c>
      <c r="C109" s="8"/>
      <c r="D109" s="8"/>
      <c r="E109" s="8"/>
      <c r="F109" s="140"/>
    </row>
    <row r="110" spans="2:7">
      <c r="C110" s="8"/>
      <c r="D110" s="8"/>
      <c r="E110" s="8"/>
      <c r="F110" s="140"/>
    </row>
    <row r="111" spans="2:7">
      <c r="C111" s="8"/>
      <c r="D111" s="8"/>
      <c r="E111" s="8"/>
      <c r="F111" s="140"/>
    </row>
    <row r="112" spans="2:7">
      <c r="C112" s="8"/>
      <c r="D112" s="8"/>
      <c r="E112" s="8"/>
      <c r="F112" s="140"/>
    </row>
    <row r="113" spans="2:6">
      <c r="C113" s="8"/>
      <c r="D113" s="8"/>
      <c r="E113" s="8"/>
      <c r="F113" s="140"/>
    </row>
    <row r="114" spans="2:6">
      <c r="C114" s="8"/>
      <c r="D114" s="8"/>
      <c r="E114" s="8"/>
      <c r="F114" s="140"/>
    </row>
    <row r="115" spans="2:6">
      <c r="B115" s="1" t="s">
        <v>408</v>
      </c>
      <c r="C115" s="8"/>
      <c r="D115" s="8"/>
      <c r="E115" s="8"/>
      <c r="F115" s="140"/>
    </row>
    <row r="116" spans="2:6">
      <c r="C116" s="8"/>
      <c r="D116" s="8"/>
      <c r="E116" s="8"/>
      <c r="F116" s="140"/>
    </row>
    <row r="117" spans="2:6">
      <c r="C117" s="8"/>
      <c r="D117" s="8"/>
      <c r="E117" s="8"/>
      <c r="F117" s="140"/>
    </row>
    <row r="118" spans="2:6">
      <c r="C118" s="8"/>
      <c r="D118" s="8"/>
      <c r="E118" s="8"/>
      <c r="F118" s="140"/>
    </row>
    <row r="119" spans="2:6">
      <c r="C119" s="8"/>
      <c r="D119" s="8"/>
      <c r="E119" s="8"/>
      <c r="F119" s="140"/>
    </row>
    <row r="120" spans="2:6">
      <c r="C120" s="8"/>
      <c r="D120" s="8"/>
      <c r="E120" s="8"/>
      <c r="F120" s="140"/>
    </row>
  </sheetData>
  <mergeCells count="1">
    <mergeCell ref="C2:K2"/>
  </mergeCells>
  <dataValidations count="4">
    <dataValidation type="list" allowBlank="1" showInputMessage="1" showErrorMessage="1" sqref="D8:D17">
      <formula1>Nombre</formula1>
    </dataValidation>
    <dataValidation type="list" allowBlank="1" showInputMessage="1" showErrorMessage="1" sqref="J4:J9 M4:M6">
      <formula1>Fertilité</formula1>
    </dataValidation>
    <dataValidation type="list" allowBlank="1" showInputMessage="1" showErrorMessage="1" sqref="G4">
      <formula1>Taille</formula1>
    </dataValidation>
    <dataValidation type="list" allowBlank="1" showInputMessage="1" showErrorMessage="1" sqref="D4">
      <formula1>Slot</formula1>
    </dataValidation>
  </dataValidations>
  <hyperlinks>
    <hyperlink ref="A1" location="SOMMAIRE!A1" display="SOMMAIRE"/>
  </hyperlinks>
  <printOptions horizontalCentered="1" verticalCentered="1"/>
  <pageMargins left="0" right="0" top="0" bottom="0" header="0" footer="0"/>
  <pageSetup paperSize="9" scale="50" orientation="landscape" horizontalDpi="4294967293" verticalDpi="0" r:id="rId1"/>
  <rowBreaks count="1" manualBreakCount="1">
    <brk id="41" max="16383" man="1"/>
  </rowBreaks>
</worksheet>
</file>

<file path=xl/worksheets/sheet9.xml><?xml version="1.0" encoding="utf-8"?>
<worksheet xmlns="http://schemas.openxmlformats.org/spreadsheetml/2006/main" xmlns:r="http://schemas.openxmlformats.org/officeDocument/2006/relationships">
  <sheetPr codeName="Feuil9"/>
  <dimension ref="A1:M120"/>
  <sheetViews>
    <sheetView topLeftCell="C1" workbookViewId="0">
      <selection activeCell="H1" sqref="H1"/>
    </sheetView>
  </sheetViews>
  <sheetFormatPr baseColWidth="10" defaultRowHeight="15"/>
  <cols>
    <col min="1" max="1" width="5.7109375" customWidth="1"/>
    <col min="2" max="2" width="25" bestFit="1" customWidth="1"/>
    <col min="6" max="6" width="13.140625" bestFit="1" customWidth="1"/>
  </cols>
  <sheetData>
    <row r="1" spans="1:13" ht="15.75" thickBot="1">
      <c r="A1" s="139" t="s">
        <v>378</v>
      </c>
    </row>
    <row r="2" spans="1:13" ht="62.25" thickBot="1">
      <c r="C2" s="175" t="s">
        <v>254</v>
      </c>
      <c r="D2" s="176"/>
      <c r="E2" s="176"/>
      <c r="F2" s="176"/>
      <c r="G2" s="176"/>
      <c r="H2" s="176"/>
      <c r="I2" s="176"/>
      <c r="J2" s="176"/>
      <c r="K2" s="177"/>
    </row>
    <row r="3" spans="1:13" ht="15.75" thickBot="1"/>
    <row r="4" spans="1:13" ht="15.75" thickBot="1">
      <c r="C4" s="1" t="s">
        <v>409</v>
      </c>
      <c r="D4" s="142">
        <v>7</v>
      </c>
      <c r="E4" s="5"/>
      <c r="F4" s="1" t="s">
        <v>399</v>
      </c>
      <c r="G4" s="142" t="s">
        <v>427</v>
      </c>
      <c r="H4" s="5"/>
      <c r="I4" s="1" t="s">
        <v>411</v>
      </c>
      <c r="J4" s="143" t="s">
        <v>418</v>
      </c>
      <c r="L4" s="1" t="s">
        <v>431</v>
      </c>
      <c r="M4" s="143"/>
    </row>
    <row r="5" spans="1:13">
      <c r="J5" s="144"/>
      <c r="M5" s="144"/>
    </row>
    <row r="6" spans="1:13" ht="15.75" thickBot="1">
      <c r="C6" s="1" t="s">
        <v>401</v>
      </c>
      <c r="J6" s="144"/>
      <c r="M6" s="145"/>
    </row>
    <row r="7" spans="1:13" ht="15.75" thickBot="1">
      <c r="C7" s="1"/>
      <c r="J7" s="144"/>
    </row>
    <row r="8" spans="1:13">
      <c r="C8" t="s">
        <v>51</v>
      </c>
      <c r="D8" s="143"/>
      <c r="J8" s="144"/>
    </row>
    <row r="9" spans="1:13" ht="15.75" thickBot="1">
      <c r="C9" t="s">
        <v>105</v>
      </c>
      <c r="D9" s="144"/>
      <c r="J9" s="145"/>
    </row>
    <row r="10" spans="1:13">
      <c r="C10" t="s">
        <v>59</v>
      </c>
      <c r="D10" s="144">
        <v>3</v>
      </c>
    </row>
    <row r="11" spans="1:13">
      <c r="C11" t="s">
        <v>101</v>
      </c>
      <c r="D11" s="144">
        <v>4</v>
      </c>
    </row>
    <row r="12" spans="1:13">
      <c r="C12" t="s">
        <v>428</v>
      </c>
      <c r="D12" s="144">
        <v>4</v>
      </c>
    </row>
    <row r="13" spans="1:13">
      <c r="C13" t="s">
        <v>104</v>
      </c>
      <c r="D13" s="144">
        <v>4</v>
      </c>
    </row>
    <row r="14" spans="1:13">
      <c r="C14" t="s">
        <v>429</v>
      </c>
      <c r="D14" s="144">
        <v>5</v>
      </c>
    </row>
    <row r="15" spans="1:13">
      <c r="C15" t="s">
        <v>102</v>
      </c>
      <c r="D15" s="144">
        <v>2</v>
      </c>
    </row>
    <row r="16" spans="1:13">
      <c r="C16" t="s">
        <v>106</v>
      </c>
      <c r="D16" s="144">
        <v>1</v>
      </c>
    </row>
    <row r="17" spans="3:8" ht="15.75" thickBot="1">
      <c r="C17" t="s">
        <v>430</v>
      </c>
      <c r="D17" s="145">
        <v>4</v>
      </c>
    </row>
    <row r="18" spans="3:8">
      <c r="C18" s="1"/>
    </row>
    <row r="19" spans="3:8">
      <c r="C19" s="5"/>
    </row>
    <row r="20" spans="3:8">
      <c r="C20" s="1" t="s">
        <v>402</v>
      </c>
      <c r="E20" s="4"/>
    </row>
    <row r="21" spans="3:8">
      <c r="C21" s="1"/>
    </row>
    <row r="22" spans="3:8" ht="15.75" thickBot="1">
      <c r="C22" s="1"/>
      <c r="E22" t="s">
        <v>433</v>
      </c>
      <c r="F22" t="s">
        <v>434</v>
      </c>
      <c r="H22" t="s">
        <v>438</v>
      </c>
    </row>
    <row r="23" spans="3:8">
      <c r="C23" s="1"/>
      <c r="D23" t="s">
        <v>4</v>
      </c>
      <c r="E23" s="150">
        <v>0</v>
      </c>
      <c r="F23" s="147">
        <v>0</v>
      </c>
      <c r="H23" s="146">
        <f>IF(F23="","",E23)</f>
        <v>0</v>
      </c>
    </row>
    <row r="24" spans="3:8">
      <c r="C24" s="1"/>
      <c r="D24" t="s">
        <v>3</v>
      </c>
      <c r="E24" s="151">
        <v>0</v>
      </c>
      <c r="F24" s="148">
        <v>0</v>
      </c>
      <c r="H24" s="64">
        <f t="shared" ref="H24:H26" si="0">IF(F24="","",E24)</f>
        <v>0</v>
      </c>
    </row>
    <row r="25" spans="3:8">
      <c r="C25" s="1"/>
      <c r="D25" t="s">
        <v>1</v>
      </c>
      <c r="E25" s="151">
        <v>0</v>
      </c>
      <c r="F25" s="148">
        <v>0</v>
      </c>
      <c r="H25" s="64">
        <f t="shared" si="0"/>
        <v>0</v>
      </c>
    </row>
    <row r="26" spans="3:8" ht="15.75" thickBot="1">
      <c r="C26" s="1"/>
      <c r="D26" t="s">
        <v>2</v>
      </c>
      <c r="E26" s="152">
        <v>0</v>
      </c>
      <c r="F26" s="149">
        <v>0</v>
      </c>
      <c r="H26" s="65">
        <f t="shared" si="0"/>
        <v>0</v>
      </c>
    </row>
    <row r="27" spans="3:8">
      <c r="C27" s="1"/>
      <c r="E27" s="166"/>
      <c r="F27" s="166"/>
    </row>
    <row r="28" spans="3:8">
      <c r="C28" s="1"/>
      <c r="E28" s="166"/>
      <c r="F28" s="166"/>
    </row>
    <row r="29" spans="3:8">
      <c r="C29" s="1"/>
      <c r="E29" s="4"/>
      <c r="F29" s="4"/>
    </row>
    <row r="30" spans="3:8">
      <c r="C30" s="1" t="s">
        <v>439</v>
      </c>
      <c r="D30" s="8"/>
      <c r="E30" s="4"/>
      <c r="F30" s="4"/>
    </row>
    <row r="31" spans="3:8">
      <c r="C31" s="1"/>
      <c r="D31" s="8"/>
      <c r="E31" s="4"/>
      <c r="F31" s="4"/>
    </row>
    <row r="32" spans="3:8">
      <c r="C32" s="1" t="s">
        <v>440</v>
      </c>
      <c r="D32" s="8"/>
    </row>
    <row r="33" spans="2:8" ht="15.75" thickBot="1">
      <c r="C33" s="1"/>
      <c r="D33" s="8"/>
    </row>
    <row r="34" spans="2:8" ht="15.75" thickBot="1">
      <c r="C34" s="1" t="s">
        <v>405</v>
      </c>
      <c r="D34" s="8"/>
      <c r="F34" s="1" t="s">
        <v>441</v>
      </c>
      <c r="H34" s="165">
        <v>-427</v>
      </c>
    </row>
    <row r="35" spans="2:8" ht="15.75" thickBot="1">
      <c r="C35" s="5"/>
      <c r="D35" s="8"/>
    </row>
    <row r="36" spans="2:8" ht="15.75" thickBot="1">
      <c r="C36" s="1" t="s">
        <v>435</v>
      </c>
      <c r="D36" s="8"/>
      <c r="F36" s="1" t="s">
        <v>442</v>
      </c>
      <c r="H36" s="165">
        <v>57</v>
      </c>
    </row>
    <row r="37" spans="2:8">
      <c r="C37" s="1"/>
      <c r="D37" s="8"/>
    </row>
    <row r="38" spans="2:8">
      <c r="C38" s="1" t="s">
        <v>436</v>
      </c>
      <c r="D38" s="8"/>
    </row>
    <row r="39" spans="2:8">
      <c r="C39" s="1"/>
      <c r="D39" s="8"/>
    </row>
    <row r="40" spans="2:8">
      <c r="C40" s="1" t="s">
        <v>437</v>
      </c>
      <c r="D40" s="8"/>
    </row>
    <row r="41" spans="2:8">
      <c r="C41" s="1"/>
      <c r="D41" s="8"/>
    </row>
    <row r="42" spans="2:8">
      <c r="C42" s="1" t="s">
        <v>438</v>
      </c>
      <c r="D42" s="8"/>
    </row>
    <row r="43" spans="2:8">
      <c r="B43" s="5"/>
      <c r="C43" s="5"/>
    </row>
    <row r="44" spans="2:8">
      <c r="C44" s="1" t="s">
        <v>403</v>
      </c>
      <c r="E44" s="1" t="s">
        <v>404</v>
      </c>
      <c r="G44" s="1" t="s">
        <v>448</v>
      </c>
    </row>
    <row r="45" spans="2:8">
      <c r="C45" s="1"/>
      <c r="E45" s="1"/>
      <c r="G45" s="1"/>
    </row>
    <row r="46" spans="2:8">
      <c r="B46" s="1" t="s">
        <v>121</v>
      </c>
      <c r="C46" s="1"/>
      <c r="E46" s="1"/>
      <c r="G46" s="1"/>
    </row>
    <row r="47" spans="2:8" ht="15.75" thickBot="1"/>
    <row r="48" spans="2:8">
      <c r="B48" t="s">
        <v>50</v>
      </c>
      <c r="C48" s="143"/>
      <c r="E48" s="143"/>
      <c r="G48" s="146"/>
    </row>
    <row r="49" spans="2:7">
      <c r="B49" t="s">
        <v>51</v>
      </c>
      <c r="C49" s="144"/>
      <c r="E49" s="144"/>
      <c r="G49" s="64"/>
    </row>
    <row r="50" spans="2:7">
      <c r="B50" t="s">
        <v>53</v>
      </c>
      <c r="C50" s="144"/>
      <c r="E50" s="144"/>
      <c r="G50" s="64"/>
    </row>
    <row r="51" spans="2:7">
      <c r="B51" t="s">
        <v>122</v>
      </c>
      <c r="C51" s="144"/>
      <c r="E51" s="144"/>
      <c r="G51" s="64"/>
    </row>
    <row r="52" spans="2:7">
      <c r="B52" t="s">
        <v>52</v>
      </c>
      <c r="C52" s="144"/>
      <c r="E52" s="144"/>
      <c r="G52" s="64"/>
    </row>
    <row r="53" spans="2:7">
      <c r="B53" t="s">
        <v>75</v>
      </c>
      <c r="C53" s="144"/>
      <c r="E53" s="144"/>
      <c r="G53" s="64"/>
    </row>
    <row r="54" spans="2:7">
      <c r="B54" t="s">
        <v>123</v>
      </c>
      <c r="C54" s="144"/>
      <c r="E54" s="144"/>
      <c r="G54" s="64"/>
    </row>
    <row r="55" spans="2:7">
      <c r="B55" t="s">
        <v>58</v>
      </c>
      <c r="C55" s="144"/>
      <c r="E55" s="144"/>
      <c r="G55" s="64"/>
    </row>
    <row r="56" spans="2:7" ht="15.75" thickBot="1">
      <c r="B56" t="s">
        <v>124</v>
      </c>
      <c r="C56" s="145"/>
      <c r="E56" s="145"/>
      <c r="G56" s="65"/>
    </row>
    <row r="58" spans="2:7">
      <c r="B58" s="1" t="s">
        <v>125</v>
      </c>
    </row>
    <row r="59" spans="2:7" ht="15.75" thickBot="1"/>
    <row r="60" spans="2:7">
      <c r="B60" t="s">
        <v>126</v>
      </c>
      <c r="C60" s="143"/>
      <c r="E60" s="143"/>
      <c r="G60" s="146"/>
    </row>
    <row r="61" spans="2:7">
      <c r="B61" t="s">
        <v>127</v>
      </c>
      <c r="C61" s="144"/>
      <c r="E61" s="144"/>
      <c r="G61" s="64"/>
    </row>
    <row r="62" spans="2:7">
      <c r="B62" t="s">
        <v>128</v>
      </c>
      <c r="C62" s="144"/>
      <c r="E62" s="144"/>
      <c r="G62" s="64"/>
    </row>
    <row r="63" spans="2:7">
      <c r="B63" t="s">
        <v>129</v>
      </c>
      <c r="C63" s="144"/>
      <c r="E63" s="144"/>
      <c r="G63" s="64"/>
    </row>
    <row r="64" spans="2:7">
      <c r="B64" t="s">
        <v>93</v>
      </c>
      <c r="C64" s="144"/>
      <c r="E64" s="144"/>
      <c r="G64" s="64"/>
    </row>
    <row r="65" spans="2:7">
      <c r="B65" t="s">
        <v>130</v>
      </c>
      <c r="C65" s="144"/>
      <c r="E65" s="144"/>
      <c r="G65" s="64"/>
    </row>
    <row r="66" spans="2:7">
      <c r="B66" t="s">
        <v>102</v>
      </c>
      <c r="C66" s="144"/>
      <c r="E66" s="144"/>
      <c r="G66" s="64"/>
    </row>
    <row r="67" spans="2:7">
      <c r="B67" t="s">
        <v>131</v>
      </c>
      <c r="C67" s="144"/>
      <c r="E67" s="144"/>
      <c r="G67" s="64"/>
    </row>
    <row r="68" spans="2:7" ht="15.75" thickBot="1">
      <c r="B68" t="s">
        <v>77</v>
      </c>
      <c r="C68" s="145"/>
      <c r="E68" s="145"/>
      <c r="G68" s="65"/>
    </row>
    <row r="70" spans="2:7">
      <c r="B70" s="1" t="s">
        <v>132</v>
      </c>
    </row>
    <row r="71" spans="2:7" ht="15.75" thickBot="1"/>
    <row r="72" spans="2:7">
      <c r="B72" t="s">
        <v>133</v>
      </c>
      <c r="C72" s="143"/>
      <c r="E72" s="143"/>
      <c r="G72" s="146"/>
    </row>
    <row r="73" spans="2:7">
      <c r="B73" t="s">
        <v>134</v>
      </c>
      <c r="C73" s="144"/>
      <c r="E73" s="144"/>
      <c r="G73" s="64"/>
    </row>
    <row r="74" spans="2:7">
      <c r="B74" t="s">
        <v>135</v>
      </c>
      <c r="C74" s="144"/>
      <c r="E74" s="144"/>
      <c r="G74" s="64"/>
    </row>
    <row r="75" spans="2:7">
      <c r="B75" t="s">
        <v>136</v>
      </c>
      <c r="C75" s="144"/>
      <c r="E75" s="144"/>
      <c r="G75" s="64"/>
    </row>
    <row r="76" spans="2:7">
      <c r="B76" t="s">
        <v>137</v>
      </c>
      <c r="C76" s="144"/>
      <c r="E76" s="144"/>
      <c r="G76" s="64"/>
    </row>
    <row r="77" spans="2:7">
      <c r="B77" t="s">
        <v>138</v>
      </c>
      <c r="C77" s="144"/>
      <c r="E77" s="144"/>
      <c r="G77" s="64"/>
    </row>
    <row r="78" spans="2:7">
      <c r="B78" t="s">
        <v>139</v>
      </c>
      <c r="C78" s="144"/>
      <c r="E78" s="144"/>
      <c r="G78" s="64"/>
    </row>
    <row r="79" spans="2:7" ht="15.75" thickBot="1">
      <c r="B79" t="s">
        <v>140</v>
      </c>
      <c r="C79" s="145"/>
      <c r="E79" s="145"/>
      <c r="G79" s="65"/>
    </row>
    <row r="81" spans="2:7">
      <c r="B81" s="1" t="s">
        <v>141</v>
      </c>
    </row>
    <row r="82" spans="2:7" ht="15.75" thickBot="1"/>
    <row r="83" spans="2:7">
      <c r="B83" t="s">
        <v>142</v>
      </c>
      <c r="C83" s="143"/>
      <c r="E83" s="143"/>
      <c r="G83" s="146"/>
    </row>
    <row r="84" spans="2:7">
      <c r="B84" t="s">
        <v>143</v>
      </c>
      <c r="C84" s="144"/>
      <c r="E84" s="144"/>
      <c r="G84" s="64"/>
    </row>
    <row r="85" spans="2:7">
      <c r="B85" t="s">
        <v>144</v>
      </c>
      <c r="C85" s="144"/>
      <c r="E85" s="144"/>
      <c r="G85" s="64"/>
    </row>
    <row r="86" spans="2:7">
      <c r="B86" t="s">
        <v>145</v>
      </c>
      <c r="C86" s="144"/>
      <c r="E86" s="144"/>
      <c r="G86" s="64"/>
    </row>
    <row r="87" spans="2:7">
      <c r="B87" t="s">
        <v>146</v>
      </c>
      <c r="C87" s="144"/>
      <c r="E87" s="144"/>
      <c r="G87" s="64"/>
    </row>
    <row r="88" spans="2:7">
      <c r="B88" t="s">
        <v>147</v>
      </c>
      <c r="C88" s="144"/>
      <c r="E88" s="144"/>
      <c r="G88" s="64"/>
    </row>
    <row r="89" spans="2:7">
      <c r="B89" t="s">
        <v>148</v>
      </c>
      <c r="C89" s="144"/>
      <c r="E89" s="144"/>
      <c r="G89" s="64"/>
    </row>
    <row r="90" spans="2:7">
      <c r="B90" t="s">
        <v>149</v>
      </c>
      <c r="C90" s="144"/>
      <c r="E90" s="144"/>
      <c r="G90" s="64"/>
    </row>
    <row r="91" spans="2:7">
      <c r="B91" t="s">
        <v>150</v>
      </c>
      <c r="C91" s="144"/>
      <c r="E91" s="144"/>
      <c r="G91" s="64"/>
    </row>
    <row r="92" spans="2:7" ht="15.75" thickBot="1">
      <c r="B92" t="s">
        <v>151</v>
      </c>
      <c r="C92" s="145"/>
      <c r="E92" s="145"/>
      <c r="G92" s="65"/>
    </row>
    <row r="94" spans="2:7">
      <c r="B94" s="1" t="s">
        <v>152</v>
      </c>
    </row>
    <row r="95" spans="2:7" ht="15.75" thickBot="1"/>
    <row r="96" spans="2:7">
      <c r="B96" t="s">
        <v>153</v>
      </c>
      <c r="C96" s="143"/>
      <c r="E96" s="143"/>
      <c r="G96" s="146"/>
    </row>
    <row r="97" spans="2:7">
      <c r="B97" t="s">
        <v>154</v>
      </c>
      <c r="C97" s="144"/>
      <c r="E97" s="144"/>
      <c r="G97" s="64"/>
    </row>
    <row r="98" spans="2:7" ht="15.75" thickBot="1">
      <c r="B98" t="s">
        <v>155</v>
      </c>
      <c r="C98" s="145"/>
      <c r="E98" s="145"/>
      <c r="G98" s="65"/>
    </row>
    <row r="102" spans="2:7">
      <c r="C102" s="1" t="s">
        <v>284</v>
      </c>
      <c r="D102" s="1" t="s">
        <v>443</v>
      </c>
      <c r="E102" s="1" t="s">
        <v>438</v>
      </c>
      <c r="F102" s="1" t="s">
        <v>444</v>
      </c>
      <c r="G102" s="1" t="s">
        <v>445</v>
      </c>
    </row>
    <row r="103" spans="2:7">
      <c r="B103" s="1" t="s">
        <v>406</v>
      </c>
    </row>
    <row r="104" spans="2:7" ht="15.75" thickBot="1"/>
    <row r="105" spans="2:7">
      <c r="B105" t="s">
        <v>432</v>
      </c>
      <c r="C105" s="156"/>
      <c r="D105" s="156"/>
      <c r="E105" s="153"/>
      <c r="F105" s="159"/>
      <c r="G105" s="162"/>
    </row>
    <row r="106" spans="2:7">
      <c r="B106" t="s">
        <v>347</v>
      </c>
      <c r="C106" s="157"/>
      <c r="D106" s="157"/>
      <c r="E106" s="154"/>
      <c r="F106" s="160"/>
      <c r="G106" s="163"/>
    </row>
    <row r="107" spans="2:7" ht="15.75" thickBot="1">
      <c r="B107" t="s">
        <v>97</v>
      </c>
      <c r="C107" s="158"/>
      <c r="D107" s="158"/>
      <c r="E107" s="155"/>
      <c r="F107" s="161"/>
      <c r="G107" s="164"/>
    </row>
    <row r="108" spans="2:7">
      <c r="C108" s="8"/>
      <c r="D108" s="8"/>
      <c r="E108" s="8"/>
      <c r="F108" s="140"/>
    </row>
    <row r="109" spans="2:7">
      <c r="B109" s="1" t="s">
        <v>407</v>
      </c>
      <c r="C109" s="8"/>
      <c r="D109" s="8"/>
      <c r="E109" s="8"/>
      <c r="F109" s="140"/>
    </row>
    <row r="110" spans="2:7">
      <c r="C110" s="8"/>
      <c r="D110" s="8"/>
      <c r="E110" s="8"/>
      <c r="F110" s="140"/>
    </row>
    <row r="111" spans="2:7">
      <c r="C111" s="8"/>
      <c r="D111" s="8"/>
      <c r="E111" s="8"/>
      <c r="F111" s="140"/>
    </row>
    <row r="112" spans="2:7">
      <c r="C112" s="8"/>
      <c r="D112" s="8"/>
      <c r="E112" s="8"/>
      <c r="F112" s="140"/>
    </row>
    <row r="113" spans="2:6">
      <c r="C113" s="8"/>
      <c r="D113" s="8"/>
      <c r="E113" s="8"/>
      <c r="F113" s="140"/>
    </row>
    <row r="114" spans="2:6">
      <c r="C114" s="8"/>
      <c r="D114" s="8"/>
      <c r="E114" s="8"/>
      <c r="F114" s="140"/>
    </row>
    <row r="115" spans="2:6">
      <c r="B115" s="1" t="s">
        <v>408</v>
      </c>
      <c r="C115" s="8"/>
      <c r="D115" s="8"/>
      <c r="E115" s="8"/>
      <c r="F115" s="140"/>
    </row>
    <row r="116" spans="2:6">
      <c r="C116" s="8"/>
      <c r="D116" s="8"/>
      <c r="E116" s="8"/>
      <c r="F116" s="140"/>
    </row>
    <row r="117" spans="2:6">
      <c r="C117" s="8"/>
      <c r="D117" s="8"/>
      <c r="E117" s="8"/>
      <c r="F117" s="140"/>
    </row>
    <row r="118" spans="2:6">
      <c r="C118" s="8"/>
      <c r="D118" s="8"/>
      <c r="E118" s="8"/>
      <c r="F118" s="140"/>
    </row>
    <row r="119" spans="2:6">
      <c r="C119" s="8"/>
      <c r="D119" s="8"/>
      <c r="E119" s="8"/>
      <c r="F119" s="140"/>
    </row>
    <row r="120" spans="2:6">
      <c r="C120" s="8"/>
      <c r="D120" s="8"/>
      <c r="E120" s="8"/>
      <c r="F120" s="140"/>
    </row>
  </sheetData>
  <mergeCells count="1">
    <mergeCell ref="C2:K2"/>
  </mergeCells>
  <dataValidations count="4">
    <dataValidation type="list" allowBlank="1" showInputMessage="1" showErrorMessage="1" sqref="D8:D17">
      <formula1>Nombre</formula1>
    </dataValidation>
    <dataValidation type="list" allowBlank="1" showInputMessage="1" showErrorMessage="1" sqref="J4:J9 M4:M6">
      <formula1>Fertilité</formula1>
    </dataValidation>
    <dataValidation type="list" allowBlank="1" showInputMessage="1" showErrorMessage="1" sqref="G4">
      <formula1>Taille</formula1>
    </dataValidation>
    <dataValidation type="list" allowBlank="1" showInputMessage="1" showErrorMessage="1" sqref="D4">
      <formula1>Slot</formula1>
    </dataValidation>
  </dataValidations>
  <hyperlinks>
    <hyperlink ref="A1" location="SOMMAIRE!A1" display="SOMMAIRE"/>
  </hyperlinks>
  <printOptions horizontalCentered="1" verticalCentered="1"/>
  <pageMargins left="0" right="0" top="0" bottom="0" header="0" footer="0"/>
  <pageSetup paperSize="9" scale="50" orientation="landscape" horizontalDpi="4294967293" verticalDpi="0" r:id="rId1"/>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37</vt:i4>
      </vt:variant>
      <vt:variant>
        <vt:lpstr>Plages nommées</vt:lpstr>
      </vt:variant>
      <vt:variant>
        <vt:i4>12</vt:i4>
      </vt:variant>
    </vt:vector>
  </HeadingPairs>
  <TitlesOfParts>
    <vt:vector size="49" baseType="lpstr">
      <vt:lpstr>SOMMAIRE</vt:lpstr>
      <vt:lpstr>Tables</vt:lpstr>
      <vt:lpstr>Ile 1</vt:lpstr>
      <vt:lpstr>Ile 2</vt:lpstr>
      <vt:lpstr>Ile 3</vt:lpstr>
      <vt:lpstr>Ile 4</vt:lpstr>
      <vt:lpstr>Ile 5 </vt:lpstr>
      <vt:lpstr>Ile 6</vt:lpstr>
      <vt:lpstr>Ile 7</vt:lpstr>
      <vt:lpstr>Ile 8</vt:lpstr>
      <vt:lpstr>Ile 9</vt:lpstr>
      <vt:lpstr>Ile 10</vt:lpstr>
      <vt:lpstr>Ile 11</vt:lpstr>
      <vt:lpstr>Ile 12</vt:lpstr>
      <vt:lpstr>Plan des Iles </vt:lpstr>
      <vt:lpstr>Idee Generale</vt:lpstr>
      <vt:lpstr>A faire </vt:lpstr>
      <vt:lpstr>Boosts</vt:lpstr>
      <vt:lpstr>rubis  </vt:lpstr>
      <vt:lpstr>rubis 1</vt:lpstr>
      <vt:lpstr>rubis 2 </vt:lpstr>
      <vt:lpstr>Droits</vt:lpstr>
      <vt:lpstr>Droits 2 </vt:lpstr>
      <vt:lpstr>Iles et Ressources </vt:lpstr>
      <vt:lpstr>Chaines de production</vt:lpstr>
      <vt:lpstr>Production</vt:lpstr>
      <vt:lpstr>Consommation</vt:lpstr>
      <vt:lpstr>Commerce</vt:lpstr>
      <vt:lpstr>Exédent-Manque</vt:lpstr>
      <vt:lpstr>Routes Maritimes </vt:lpstr>
      <vt:lpstr>Routes maritimes 1</vt:lpstr>
      <vt:lpstr>Routes maritimes 2</vt:lpstr>
      <vt:lpstr>Epices Teintures Soies</vt:lpstr>
      <vt:lpstr>PVE</vt:lpstr>
      <vt:lpstr>Grandes iles </vt:lpstr>
      <vt:lpstr>Iles Immenses </vt:lpstr>
      <vt:lpstr>Revenus </vt:lpstr>
      <vt:lpstr>Capacité</vt:lpstr>
      <vt:lpstr>Commerce</vt:lpstr>
      <vt:lpstr>Fertilité</vt:lpstr>
      <vt:lpstr>Iles</vt:lpstr>
      <vt:lpstr>Navire</vt:lpstr>
      <vt:lpstr>Nombre</vt:lpstr>
      <vt:lpstr>Production</vt:lpstr>
      <vt:lpstr>Quantité</vt:lpstr>
      <vt:lpstr>Ressources</vt:lpstr>
      <vt:lpstr>Slot</vt:lpstr>
      <vt:lpstr>Taille</vt:lpstr>
      <vt:lpstr>Trajet</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2015-03-28T18:49:51Z</dcterms:modified>
</cp:coreProperties>
</file>