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data4.xml" ContentType="application/vnd.openxmlformats-officedocument.drawingml.diagramData+xml"/>
  <Override PartName="/xl/diagrams/colors6.xml" ContentType="application/vnd.openxmlformats-officedocument.drawingml.diagramColor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iagrams/data2.xml" ContentType="application/vnd.openxmlformats-officedocument.drawingml.diagramData+xml"/>
  <Override PartName="/xl/drawings/drawing6.xml" ContentType="application/vnd.openxmlformats-officedocument.drawing+xml"/>
  <Override PartName="/xl/diagrams/colors4.xml" ContentType="application/vnd.openxmlformats-officedocument.drawingml.diagramColors+xml"/>
  <Override PartName="/xl/drawings/drawing8.xml" ContentType="application/vnd.openxmlformats-officedocument.drawing+xml"/>
  <Override PartName="/xl/diagrams/drawing6.xml" ContentType="application/vnd.ms-office.drawingml.diagram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iagrams/colors2.xml" ContentType="application/vnd.openxmlformats-officedocument.drawingml.diagramColors+xml"/>
  <Override PartName="/xl/diagrams/drawing4.xml" ContentType="application/vnd.ms-office.drawingml.diagram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iagrams/drawing2.xml" ContentType="application/vnd.ms-office.drawingml.diagramDrawing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iagrams/layout4.xml" ContentType="application/vnd.openxmlformats-officedocument.drawingml.diagramLayout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diagrams/layout2.xml" ContentType="application/vnd.openxmlformats-officedocument.drawingml.diagramLayout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quickStyle4.xml" ContentType="application/vnd.openxmlformats-officedocument.drawingml.diagramStyle+xml"/>
  <Override PartName="/xl/diagrams/data6.xml" ContentType="application/vnd.openxmlformats-officedocument.drawingml.diagramData+xml"/>
  <Override PartName="/xl/diagrams/data7.xml" ContentType="application/vnd.openxmlformats-officedocument.drawingml.diagramData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iagrams/quickStyle2.xml" ContentType="application/vnd.openxmlformats-officedocument.drawingml.diagramStyle+xml"/>
  <Override PartName="/xl/diagrams/data5.xml" ContentType="application/vnd.openxmlformats-officedocument.drawingml.diagramData+xml"/>
  <Override PartName="/xl/diagrams/colors7.xml" ContentType="application/vnd.openxmlformats-officedocument.drawingml.diagramColors+xml"/>
  <Override PartName="/xl/worksheets/sheet14.xml" ContentType="application/vnd.openxmlformats-officedocument.spreadsheetml.worksheet+xml"/>
  <Override PartName="/xl/diagrams/data3.xml" ContentType="application/vnd.openxmlformats-officedocument.drawingml.diagramData+xml"/>
  <Override PartName="/xl/diagrams/colors3.xml" ContentType="application/vnd.openxmlformats-officedocument.drawingml.diagramColors+xml"/>
  <Override PartName="/xl/drawings/drawing7.xml" ContentType="application/vnd.openxmlformats-officedocument.drawing+xml"/>
  <Override PartName="/xl/diagrams/colors5.xml" ContentType="application/vnd.openxmlformats-officedocument.drawingml.diagramColors+xml"/>
  <Override PartName="/xl/diagrams/drawing7.xml" ContentType="application/vnd.ms-office.drawingml.diagram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diagrams/data1.xml" ContentType="application/vnd.openxmlformats-officedocument.drawingml.diagramData+xml"/>
  <Override PartName="/xl/diagrams/colors1.xml" ContentType="application/vnd.openxmlformats-officedocument.drawingml.diagramColors+xml"/>
  <Override PartName="/xl/drawings/drawing5.xml" ContentType="application/vnd.openxmlformats-officedocument.drawing+xml"/>
  <Override PartName="/xl/diagrams/drawing5.xml" ContentType="application/vnd.ms-office.drawingml.diagram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iagrams/drawing1.xml" ContentType="application/vnd.ms-office.drawingml.diagramDrawing+xml"/>
  <Override PartName="/xl/diagrams/drawing3.xml" ContentType="application/vnd.ms-office.drawingml.diagram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 activeTab="3"/>
  </bookViews>
  <sheets>
    <sheet name="Plan des Iles " sheetId="15" r:id="rId1"/>
    <sheet name="Idee Generale" sheetId="21" r:id="rId2"/>
    <sheet name="A faire " sheetId="13" r:id="rId3"/>
    <sheet name="Boosts" sheetId="9" r:id="rId4"/>
    <sheet name="rubis  " sheetId="3" r:id="rId5"/>
    <sheet name="rubis 1" sheetId="16" r:id="rId6"/>
    <sheet name="rubis 2 " sheetId="20" r:id="rId7"/>
    <sheet name="Droits" sheetId="1" r:id="rId8"/>
    <sheet name="Iles et Ressources " sheetId="2" r:id="rId9"/>
    <sheet name="Chaines de production" sheetId="4" r:id="rId10"/>
    <sheet name="Production" sheetId="11" r:id="rId11"/>
    <sheet name="Commerce" sheetId="12" r:id="rId12"/>
    <sheet name="Consommation" sheetId="6" r:id="rId13"/>
    <sheet name="Demande" sheetId="14" r:id="rId14"/>
    <sheet name="Routes Maritimes " sheetId="8" r:id="rId15"/>
    <sheet name="Routes maritimes 2" sheetId="17" r:id="rId16"/>
    <sheet name="Epices Teintures Soies" sheetId="7" r:id="rId17"/>
    <sheet name="PVE" sheetId="10" r:id="rId18"/>
    <sheet name="Grandes iles " sheetId="5" r:id="rId19"/>
    <sheet name="Iles Immenses " sheetId="18" r:id="rId20"/>
    <sheet name="Revenus " sheetId="19" r:id="rId21"/>
  </sheets>
  <definedNames>
    <definedName name="iles">'Routes maritimes 2'!$R$3:$R$14</definedName>
    <definedName name="production">'Routes maritimes 2'!$P$1:$P$54</definedName>
    <definedName name="trajet">'Routes maritimes 2'!$N$3:$N$4</definedName>
    <definedName name="type_transport">'Routes maritimes 2'!$L$3:$L$4</definedName>
  </definedNames>
  <calcPr calcId="125725"/>
</workbook>
</file>

<file path=xl/calcChain.xml><?xml version="1.0" encoding="utf-8"?>
<calcChain xmlns="http://schemas.openxmlformats.org/spreadsheetml/2006/main">
  <c r="D8" i="19"/>
  <c r="H32" i="21"/>
  <c r="G104" i="5"/>
  <c r="K98" i="18"/>
  <c r="K97"/>
  <c r="K96"/>
  <c r="K95"/>
  <c r="K94"/>
  <c r="K93"/>
  <c r="K92"/>
  <c r="K91"/>
  <c r="K90"/>
  <c r="K89"/>
  <c r="K88"/>
  <c r="G88"/>
  <c r="G89" s="1"/>
  <c r="G90" s="1"/>
  <c r="G91" s="1"/>
  <c r="G92" s="1"/>
  <c r="G93" s="1"/>
  <c r="G94" s="1"/>
  <c r="G95" s="1"/>
  <c r="G96" s="1"/>
  <c r="G97" s="1"/>
  <c r="G98" s="1"/>
  <c r="K87"/>
  <c r="K80"/>
  <c r="K79"/>
  <c r="K78"/>
  <c r="K77"/>
  <c r="K76"/>
  <c r="K75"/>
  <c r="K74"/>
  <c r="K73"/>
  <c r="K72"/>
  <c r="K71"/>
  <c r="K70"/>
  <c r="G70"/>
  <c r="G71" s="1"/>
  <c r="G72" s="1"/>
  <c r="G73" s="1"/>
  <c r="G74" s="1"/>
  <c r="G75" s="1"/>
  <c r="G76" s="1"/>
  <c r="G77" s="1"/>
  <c r="G78" s="1"/>
  <c r="G79" s="1"/>
  <c r="G80" s="1"/>
  <c r="K69"/>
  <c r="K62"/>
  <c r="K61"/>
  <c r="K60"/>
  <c r="K59"/>
  <c r="K58"/>
  <c r="K57"/>
  <c r="K56"/>
  <c r="K55"/>
  <c r="K54"/>
  <c r="K53"/>
  <c r="K52"/>
  <c r="G52"/>
  <c r="G53" s="1"/>
  <c r="G54" s="1"/>
  <c r="G55" s="1"/>
  <c r="G56" s="1"/>
  <c r="G57" s="1"/>
  <c r="G58" s="1"/>
  <c r="G59" s="1"/>
  <c r="G60" s="1"/>
  <c r="G61" s="1"/>
  <c r="G62" s="1"/>
  <c r="K51"/>
  <c r="K64" s="1"/>
  <c r="K44"/>
  <c r="K43"/>
  <c r="K42"/>
  <c r="K41"/>
  <c r="K40"/>
  <c r="K39"/>
  <c r="K38"/>
  <c r="K37"/>
  <c r="K36"/>
  <c r="K35"/>
  <c r="K34"/>
  <c r="G34"/>
  <c r="G35" s="1"/>
  <c r="G36" s="1"/>
  <c r="G37" s="1"/>
  <c r="G38" s="1"/>
  <c r="G39" s="1"/>
  <c r="G40" s="1"/>
  <c r="G41" s="1"/>
  <c r="G42" s="1"/>
  <c r="G43" s="1"/>
  <c r="G44" s="1"/>
  <c r="K33"/>
  <c r="K46" s="1"/>
  <c r="L32" i="5"/>
  <c r="H33"/>
  <c r="L33"/>
  <c r="H34"/>
  <c r="L34"/>
  <c r="H35"/>
  <c r="L35"/>
  <c r="H36"/>
  <c r="L36"/>
  <c r="H37"/>
  <c r="L37"/>
  <c r="H38"/>
  <c r="L38"/>
  <c r="H39"/>
  <c r="L39"/>
  <c r="H40"/>
  <c r="L40"/>
  <c r="H41"/>
  <c r="L41"/>
  <c r="H42"/>
  <c r="L42"/>
  <c r="H43"/>
  <c r="L43"/>
  <c r="L79"/>
  <c r="L78"/>
  <c r="L97"/>
  <c r="L96"/>
  <c r="L95"/>
  <c r="L94"/>
  <c r="L93"/>
  <c r="L92"/>
  <c r="L91"/>
  <c r="L90"/>
  <c r="L89"/>
  <c r="L88"/>
  <c r="L87"/>
  <c r="H87"/>
  <c r="H88" s="1"/>
  <c r="H89" s="1"/>
  <c r="H90" s="1"/>
  <c r="H91" s="1"/>
  <c r="H92" s="1"/>
  <c r="H93" s="1"/>
  <c r="H94" s="1"/>
  <c r="H95" s="1"/>
  <c r="H96" s="1"/>
  <c r="H97" s="1"/>
  <c r="L86"/>
  <c r="L77"/>
  <c r="L76"/>
  <c r="L75"/>
  <c r="L74"/>
  <c r="L73"/>
  <c r="L72"/>
  <c r="L71"/>
  <c r="L70"/>
  <c r="L69"/>
  <c r="H69"/>
  <c r="H70" s="1"/>
  <c r="H71" s="1"/>
  <c r="H72" s="1"/>
  <c r="H73" s="1"/>
  <c r="H74" s="1"/>
  <c r="H75" s="1"/>
  <c r="H76" s="1"/>
  <c r="H77" s="1"/>
  <c r="H78" s="1"/>
  <c r="H79" s="1"/>
  <c r="L68"/>
  <c r="L52"/>
  <c r="L53"/>
  <c r="L54"/>
  <c r="L55"/>
  <c r="L56"/>
  <c r="L57"/>
  <c r="L58"/>
  <c r="L59"/>
  <c r="L60"/>
  <c r="L61"/>
  <c r="L51"/>
  <c r="H51"/>
  <c r="H52" s="1"/>
  <c r="H53" s="1"/>
  <c r="H54" s="1"/>
  <c r="H55" s="1"/>
  <c r="H56" s="1"/>
  <c r="H57" s="1"/>
  <c r="H58" s="1"/>
  <c r="H59" s="1"/>
  <c r="H60" s="1"/>
  <c r="H61" s="1"/>
  <c r="L50"/>
  <c r="F4" i="18"/>
  <c r="D34" i="20"/>
  <c r="K10" i="18"/>
  <c r="K7"/>
  <c r="K10" i="5"/>
  <c r="K7"/>
  <c r="F15"/>
  <c r="G15"/>
  <c r="H15"/>
  <c r="I15"/>
  <c r="K15"/>
  <c r="D10"/>
  <c r="D7"/>
  <c r="I20"/>
  <c r="I26" s="1"/>
  <c r="B6"/>
  <c r="A7" s="1"/>
  <c r="K4"/>
  <c r="F4"/>
  <c r="A10" i="18"/>
  <c r="A7"/>
  <c r="K4"/>
  <c r="I26"/>
  <c r="L27" i="20"/>
  <c r="L28" s="1"/>
  <c r="L29" s="1"/>
  <c r="L30" s="1"/>
  <c r="L31" s="1"/>
  <c r="L26"/>
  <c r="L25"/>
  <c r="L19"/>
  <c r="L20" s="1"/>
  <c r="L21" s="1"/>
  <c r="L22" s="1"/>
  <c r="L23" s="1"/>
  <c r="L18"/>
  <c r="C1"/>
  <c r="C78"/>
  <c r="C69"/>
  <c r="G52"/>
  <c r="C52"/>
  <c r="B34"/>
  <c r="C36" s="1"/>
  <c r="M33"/>
  <c r="A19"/>
  <c r="A20" s="1"/>
  <c r="A21" s="1"/>
  <c r="A22" s="1"/>
  <c r="A23" s="1"/>
  <c r="A25" s="1"/>
  <c r="A26" s="1"/>
  <c r="A27" s="1"/>
  <c r="A28" s="1"/>
  <c r="A29" s="1"/>
  <c r="A30" s="1"/>
  <c r="A31" s="1"/>
  <c r="E9"/>
  <c r="D9"/>
  <c r="E8"/>
  <c r="D8"/>
  <c r="E7"/>
  <c r="D7"/>
  <c r="E6"/>
  <c r="D6"/>
  <c r="D43" i="16"/>
  <c r="M42"/>
  <c r="L28"/>
  <c r="L29" s="1"/>
  <c r="L30" s="1"/>
  <c r="L31" s="1"/>
  <c r="L32" s="1"/>
  <c r="L34" s="1"/>
  <c r="L35" s="1"/>
  <c r="L36" s="1"/>
  <c r="L37" s="1"/>
  <c r="L38" s="1"/>
  <c r="L39" s="1"/>
  <c r="L40" s="1"/>
  <c r="F7" i="18"/>
  <c r="I20"/>
  <c r="K15"/>
  <c r="I15"/>
  <c r="H15"/>
  <c r="G15"/>
  <c r="F15"/>
  <c r="E37" i="9"/>
  <c r="K37"/>
  <c r="X8"/>
  <c r="X10"/>
  <c r="X11"/>
  <c r="X13"/>
  <c r="X15"/>
  <c r="X21"/>
  <c r="X23"/>
  <c r="X24"/>
  <c r="X25"/>
  <c r="X26"/>
  <c r="X27"/>
  <c r="X28"/>
  <c r="X29"/>
  <c r="X30"/>
  <c r="X31"/>
  <c r="X32"/>
  <c r="X33"/>
  <c r="X34"/>
  <c r="X7"/>
  <c r="B9" i="18"/>
  <c r="B12" s="1"/>
  <c r="A13" s="1"/>
  <c r="K13" s="1"/>
  <c r="B6"/>
  <c r="D158" i="17"/>
  <c r="D166"/>
  <c r="D86"/>
  <c r="D62"/>
  <c r="D30"/>
  <c r="D150"/>
  <c r="L99" i="5" l="1"/>
  <c r="K100" i="18"/>
  <c r="K82"/>
  <c r="K105" s="1"/>
  <c r="L45" i="5"/>
  <c r="L81"/>
  <c r="L63"/>
  <c r="B9"/>
  <c r="F7"/>
  <c r="F20"/>
  <c r="D7" i="18"/>
  <c r="H13"/>
  <c r="H20" s="1"/>
  <c r="D10"/>
  <c r="K20"/>
  <c r="C11" i="20"/>
  <c r="F20" i="18"/>
  <c r="X36" i="9"/>
  <c r="G10" i="18"/>
  <c r="G20" s="1"/>
  <c r="L104" i="5" l="1"/>
  <c r="G10"/>
  <c r="G20" s="1"/>
  <c r="A10"/>
  <c r="C38" i="20"/>
  <c r="C54" s="1"/>
  <c r="C71" s="1"/>
  <c r="C81" s="1"/>
  <c r="E44" i="9"/>
  <c r="E43"/>
  <c r="C37"/>
  <c r="G37"/>
  <c r="I37"/>
  <c r="M37"/>
  <c r="O37"/>
  <c r="Q37"/>
  <c r="S37"/>
  <c r="U37"/>
  <c r="A37"/>
  <c r="D54" i="17"/>
  <c r="D22"/>
  <c r="C68" i="1"/>
  <c r="D102" i="17"/>
  <c r="D110"/>
  <c r="D118"/>
  <c r="D126"/>
  <c r="D134"/>
  <c r="D142"/>
  <c r="D14"/>
  <c r="D38"/>
  <c r="D46"/>
  <c r="D70"/>
  <c r="D78"/>
  <c r="D94"/>
  <c r="D6"/>
  <c r="G61" i="16"/>
  <c r="C61"/>
  <c r="C87"/>
  <c r="B43"/>
  <c r="C45" s="1"/>
  <c r="A28"/>
  <c r="A29" s="1"/>
  <c r="A30" s="1"/>
  <c r="A31" s="1"/>
  <c r="A32" s="1"/>
  <c r="A34" s="1"/>
  <c r="A35" s="1"/>
  <c r="A36" s="1"/>
  <c r="A37" s="1"/>
  <c r="A38" s="1"/>
  <c r="A39" s="1"/>
  <c r="A40" s="1"/>
  <c r="C78"/>
  <c r="N58" i="3"/>
  <c r="N57"/>
  <c r="I41"/>
  <c r="I42"/>
  <c r="C18" i="16"/>
  <c r="E9"/>
  <c r="D9"/>
  <c r="E8"/>
  <c r="D8"/>
  <c r="E7"/>
  <c r="D7"/>
  <c r="E6"/>
  <c r="C11" s="1"/>
  <c r="C20" s="1"/>
  <c r="D6"/>
  <c r="I92" i="3"/>
  <c r="H84"/>
  <c r="H92" s="1"/>
  <c r="J92"/>
  <c r="M92"/>
  <c r="K92"/>
  <c r="L84"/>
  <c r="L92" s="1"/>
  <c r="J84"/>
  <c r="M54"/>
  <c r="M55" s="1"/>
  <c r="B12" i="5" l="1"/>
  <c r="X37" i="9"/>
  <c r="A40" s="1"/>
  <c r="D45" s="1"/>
  <c r="F45" s="1"/>
  <c r="H45" s="1"/>
  <c r="C47" i="16"/>
  <c r="C63" s="1"/>
  <c r="C80" s="1"/>
  <c r="C90" s="1"/>
  <c r="O36" i="3"/>
  <c r="N22"/>
  <c r="N23" s="1"/>
  <c r="N24" s="1"/>
  <c r="N25" s="1"/>
  <c r="N26" s="1"/>
  <c r="N28" s="1"/>
  <c r="N29" s="1"/>
  <c r="N30" s="1"/>
  <c r="N31" s="1"/>
  <c r="N32" s="1"/>
  <c r="N33" s="1"/>
  <c r="N34" s="1"/>
  <c r="K46" i="4"/>
  <c r="E49"/>
  <c r="E50"/>
  <c r="E51"/>
  <c r="E52"/>
  <c r="E53"/>
  <c r="E54"/>
  <c r="D46"/>
  <c r="D48"/>
  <c r="E48" s="1"/>
  <c r="D49"/>
  <c r="D50"/>
  <c r="D51"/>
  <c r="D52"/>
  <c r="D53"/>
  <c r="D54"/>
  <c r="D45"/>
  <c r="K23" i="3"/>
  <c r="K24" s="1"/>
  <c r="K25" s="1"/>
  <c r="K27" s="1"/>
  <c r="K28" s="1"/>
  <c r="K29" s="1"/>
  <c r="K30" s="1"/>
  <c r="K31" s="1"/>
  <c r="K32" s="1"/>
  <c r="K33" s="1"/>
  <c r="K34" s="1"/>
  <c r="K35" s="1"/>
  <c r="K22"/>
  <c r="K21"/>
  <c r="J36"/>
  <c r="C30"/>
  <c r="C32" s="1"/>
  <c r="C36" s="1"/>
  <c r="C44" s="1"/>
  <c r="C34"/>
  <c r="C83"/>
  <c r="X19" i="2"/>
  <c r="V19"/>
  <c r="T19"/>
  <c r="R19"/>
  <c r="P19"/>
  <c r="N19"/>
  <c r="L19"/>
  <c r="J19"/>
  <c r="H19"/>
  <c r="F19"/>
  <c r="D19"/>
  <c r="D38" i="1"/>
  <c r="C47"/>
  <c r="D39"/>
  <c r="D40"/>
  <c r="D42"/>
  <c r="D43"/>
  <c r="D36"/>
  <c r="J20" i="3"/>
  <c r="C74"/>
  <c r="M62" i="14"/>
  <c r="L62"/>
  <c r="K62"/>
  <c r="J62"/>
  <c r="I62"/>
  <c r="H62"/>
  <c r="G62"/>
  <c r="F62"/>
  <c r="E62"/>
  <c r="D62"/>
  <c r="C62"/>
  <c r="M62" i="6"/>
  <c r="L62"/>
  <c r="K62"/>
  <c r="J62"/>
  <c r="I62"/>
  <c r="H62"/>
  <c r="G62"/>
  <c r="F62"/>
  <c r="E62"/>
  <c r="D62"/>
  <c r="C62"/>
  <c r="D62" i="12"/>
  <c r="E62"/>
  <c r="F62"/>
  <c r="G62"/>
  <c r="H62"/>
  <c r="I62"/>
  <c r="J62"/>
  <c r="K62"/>
  <c r="L62"/>
  <c r="M62"/>
  <c r="C62"/>
  <c r="M62" i="11"/>
  <c r="L62"/>
  <c r="K62"/>
  <c r="J62"/>
  <c r="I62"/>
  <c r="H62"/>
  <c r="G62"/>
  <c r="F62"/>
  <c r="E62"/>
  <c r="D62"/>
  <c r="C62"/>
  <c r="D36" i="4"/>
  <c r="N18" i="1"/>
  <c r="E36" i="7"/>
  <c r="E37"/>
  <c r="E35"/>
  <c r="E11"/>
  <c r="E17"/>
  <c r="F6"/>
  <c r="E6"/>
  <c r="G6" s="1"/>
  <c r="D6"/>
  <c r="N14" i="1"/>
  <c r="N15"/>
  <c r="N16"/>
  <c r="N13"/>
  <c r="Y8" i="2"/>
  <c r="Y9"/>
  <c r="Y10"/>
  <c r="Y11"/>
  <c r="Y12"/>
  <c r="Y13"/>
  <c r="Y14"/>
  <c r="Y15"/>
  <c r="Y17"/>
  <c r="Y6"/>
  <c r="C18" i="3"/>
  <c r="E42"/>
  <c r="F42" s="1"/>
  <c r="E41"/>
  <c r="F41" s="1"/>
  <c r="G56"/>
  <c r="C56"/>
  <c r="C58" s="1"/>
  <c r="E7"/>
  <c r="E8"/>
  <c r="E6"/>
  <c r="D7"/>
  <c r="D8"/>
  <c r="D9"/>
  <c r="E9" s="1"/>
  <c r="D6"/>
  <c r="A13" i="5" l="1"/>
  <c r="Y19" i="2"/>
  <c r="D46" i="9"/>
  <c r="F46" s="1"/>
  <c r="H46" s="1"/>
  <c r="D43"/>
  <c r="F43" s="1"/>
  <c r="H43" s="1"/>
  <c r="D44"/>
  <c r="F44" s="1"/>
  <c r="H44" s="1"/>
  <c r="C60" i="3"/>
  <c r="D47" i="1"/>
  <c r="C11" i="3"/>
  <c r="K13" i="5" l="1"/>
  <c r="K20" s="1"/>
  <c r="H13"/>
  <c r="H20" s="1"/>
  <c r="C20" i="3"/>
  <c r="C76" s="1"/>
  <c r="C86" s="1"/>
</calcChain>
</file>

<file path=xl/sharedStrings.xml><?xml version="1.0" encoding="utf-8"?>
<sst xmlns="http://schemas.openxmlformats.org/spreadsheetml/2006/main" count="1638" uniqueCount="417">
  <si>
    <t xml:space="preserve">Nombre de maisons pour les droits </t>
  </si>
  <si>
    <t>vassaux</t>
  </si>
  <si>
    <t>pionners</t>
  </si>
  <si>
    <t>marchands</t>
  </si>
  <si>
    <t>nobles</t>
  </si>
  <si>
    <t xml:space="preserve">happy hour </t>
  </si>
  <si>
    <t xml:space="preserve">tailleur de rubis </t>
  </si>
  <si>
    <t xml:space="preserve">initial rubis </t>
  </si>
  <si>
    <t xml:space="preserve">grand sac </t>
  </si>
  <si>
    <t xml:space="preserve">petit sac </t>
  </si>
  <si>
    <t xml:space="preserve">nombre </t>
  </si>
  <si>
    <t xml:space="preserve">prix </t>
  </si>
  <si>
    <t xml:space="preserve">apres achat </t>
  </si>
  <si>
    <t xml:space="preserve">montant </t>
  </si>
  <si>
    <t xml:space="preserve">base </t>
  </si>
  <si>
    <t>bonus</t>
  </si>
  <si>
    <t>nombre</t>
  </si>
  <si>
    <t xml:space="preserve">total </t>
  </si>
  <si>
    <t>developpé</t>
  </si>
  <si>
    <t xml:space="preserve">ile de pomme immense </t>
  </si>
  <si>
    <t xml:space="preserve">ile de chanvre immense </t>
  </si>
  <si>
    <t xml:space="preserve">ile de plantes immense </t>
  </si>
  <si>
    <t xml:space="preserve">ile de raisins immense </t>
  </si>
  <si>
    <t xml:space="preserve">ile de céréales immense </t>
  </si>
  <si>
    <t>ile de cire immense</t>
  </si>
  <si>
    <t xml:space="preserve">slot ile 1 </t>
  </si>
  <si>
    <t>slot ile 2</t>
  </si>
  <si>
    <t>slot ile 3</t>
  </si>
  <si>
    <t>slot ile 4</t>
  </si>
  <si>
    <t>prix</t>
  </si>
  <si>
    <t xml:space="preserve">total apres taillage </t>
  </si>
  <si>
    <t>base non taillés</t>
  </si>
  <si>
    <t xml:space="preserve">total non taillés </t>
  </si>
  <si>
    <t xml:space="preserve">maisons </t>
  </si>
  <si>
    <t>droits</t>
  </si>
  <si>
    <t>TOTAL DEPENSES</t>
  </si>
  <si>
    <t>Iles</t>
  </si>
  <si>
    <t xml:space="preserve">Slots d Iles </t>
  </si>
  <si>
    <t xml:space="preserve">Tailleur de rubis </t>
  </si>
  <si>
    <t>total</t>
  </si>
  <si>
    <t xml:space="preserve">Restant </t>
  </si>
  <si>
    <t xml:space="preserve">new port </t>
  </si>
  <si>
    <t>pomme Im</t>
  </si>
  <si>
    <t>chanvre Im</t>
  </si>
  <si>
    <t>plantes Im</t>
  </si>
  <si>
    <t>raisins Im</t>
  </si>
  <si>
    <t>céréales Im</t>
  </si>
  <si>
    <t>cire Im</t>
  </si>
  <si>
    <t>malmotte</t>
  </si>
  <si>
    <t>célinor</t>
  </si>
  <si>
    <t xml:space="preserve">bois </t>
  </si>
  <si>
    <t xml:space="preserve">pierre </t>
  </si>
  <si>
    <t>fer</t>
  </si>
  <si>
    <t xml:space="preserve">charbon </t>
  </si>
  <si>
    <t>taniere d ours</t>
  </si>
  <si>
    <t xml:space="preserve">sel </t>
  </si>
  <si>
    <t xml:space="preserve">sources </t>
  </si>
  <si>
    <t xml:space="preserve">cuivre </t>
  </si>
  <si>
    <t xml:space="preserve">quartz </t>
  </si>
  <si>
    <t xml:space="preserve">or </t>
  </si>
  <si>
    <t xml:space="preserve">vides </t>
  </si>
  <si>
    <t>TOTAL</t>
  </si>
  <si>
    <t>xxx</t>
  </si>
  <si>
    <t xml:space="preserve">Nombre de populations par maisons </t>
  </si>
  <si>
    <t>charpenterie</t>
  </si>
  <si>
    <t>caserne pompier</t>
  </si>
  <si>
    <t xml:space="preserve">prison pour dettes </t>
  </si>
  <si>
    <t>chapelle</t>
  </si>
  <si>
    <t>eglise</t>
  </si>
  <si>
    <t>taverne</t>
  </si>
  <si>
    <t>arene de tournoi</t>
  </si>
  <si>
    <t>amphithéatre</t>
  </si>
  <si>
    <t>puits</t>
  </si>
  <si>
    <t>barbier</t>
  </si>
  <si>
    <t>NB : ile immense / 2010 maisons avec 10k de bois !!!!</t>
  </si>
  <si>
    <t xml:space="preserve">NB : mine profonde cuivre + quartz + charbon = 5829 rubis !! </t>
  </si>
  <si>
    <t xml:space="preserve">Filieres </t>
  </si>
  <si>
    <t xml:space="preserve">outils </t>
  </si>
  <si>
    <t xml:space="preserve">verre </t>
  </si>
  <si>
    <t>viande</t>
  </si>
  <si>
    <t xml:space="preserve">vin  </t>
  </si>
  <si>
    <t>NB :</t>
  </si>
  <si>
    <t>blé gde</t>
  </si>
  <si>
    <t>plantes Pte</t>
  </si>
  <si>
    <t>chanvre Pte</t>
  </si>
  <si>
    <t xml:space="preserve">Epices </t>
  </si>
  <si>
    <t>rentabilité</t>
  </si>
  <si>
    <t>quantité</t>
  </si>
  <si>
    <t>achat /u</t>
  </si>
  <si>
    <t>vente /u</t>
  </si>
  <si>
    <t xml:space="preserve">cout de  revient </t>
  </si>
  <si>
    <t xml:space="preserve">prix total revente </t>
  </si>
  <si>
    <t xml:space="preserve">gain de la transaction </t>
  </si>
  <si>
    <t xml:space="preserve">Teintures </t>
  </si>
  <si>
    <t>Salades</t>
  </si>
  <si>
    <t>epices</t>
  </si>
  <si>
    <t>temps prod /u en h</t>
  </si>
  <si>
    <t xml:space="preserve">cout de revient /u </t>
  </si>
  <si>
    <t xml:space="preserve">meilleurs prix rencontré </t>
  </si>
  <si>
    <t>soies</t>
  </si>
  <si>
    <t xml:space="preserve">teintures </t>
  </si>
  <si>
    <t xml:space="preserve">soit les 10k </t>
  </si>
  <si>
    <t xml:space="preserve">mines profondes </t>
  </si>
  <si>
    <t xml:space="preserve">fer </t>
  </si>
  <si>
    <t>sel</t>
  </si>
  <si>
    <t>loge trapp</t>
  </si>
  <si>
    <t>charbon</t>
  </si>
  <si>
    <t>quartz</t>
  </si>
  <si>
    <t>cuivre</t>
  </si>
  <si>
    <t>or</t>
  </si>
  <si>
    <t>EXPORTS</t>
  </si>
  <si>
    <t>IMPORTS</t>
  </si>
  <si>
    <t>LIAISONS INTERIEURES</t>
  </si>
  <si>
    <t xml:space="preserve">Autres iles </t>
  </si>
  <si>
    <t xml:space="preserve">reste de betail pour les boosts </t>
  </si>
  <si>
    <t xml:space="preserve">vaches </t>
  </si>
  <si>
    <t xml:space="preserve">boucherie </t>
  </si>
  <si>
    <t xml:space="preserve">cochons </t>
  </si>
  <si>
    <t xml:space="preserve">tanneurs </t>
  </si>
  <si>
    <t xml:space="preserve">mine sel </t>
  </si>
  <si>
    <t xml:space="preserve">saline </t>
  </si>
  <si>
    <t xml:space="preserve">1/2 chaine viande + justaucorps optimisée </t>
  </si>
  <si>
    <t xml:space="preserve">Capacité navire de transport </t>
  </si>
  <si>
    <t xml:space="preserve">Matériaux de construction </t>
  </si>
  <si>
    <t xml:space="preserve">minerai de fer </t>
  </si>
  <si>
    <t xml:space="preserve">potasse </t>
  </si>
  <si>
    <t>verre</t>
  </si>
  <si>
    <t>Nourriture</t>
  </si>
  <si>
    <t>poisson</t>
  </si>
  <si>
    <t>céréales</t>
  </si>
  <si>
    <t xml:space="preserve">farine </t>
  </si>
  <si>
    <t>pain</t>
  </si>
  <si>
    <t>saumure</t>
  </si>
  <si>
    <t>bétail</t>
  </si>
  <si>
    <t>Boissons</t>
  </si>
  <si>
    <t>lait</t>
  </si>
  <si>
    <t>pomme</t>
  </si>
  <si>
    <t>cidre</t>
  </si>
  <si>
    <t>herbes</t>
  </si>
  <si>
    <t>bière</t>
  </si>
  <si>
    <t>tonneaux</t>
  </si>
  <si>
    <t xml:space="preserve">raisins </t>
  </si>
  <si>
    <t>vin</t>
  </si>
  <si>
    <t>Vetements</t>
  </si>
  <si>
    <t xml:space="preserve">laine </t>
  </si>
  <si>
    <t xml:space="preserve">vetement en laine </t>
  </si>
  <si>
    <t>chanvre</t>
  </si>
  <si>
    <t>vetement en lin</t>
  </si>
  <si>
    <t xml:space="preserve">peaux animales </t>
  </si>
  <si>
    <t>justaucorps en cuir</t>
  </si>
  <si>
    <t>fourrures</t>
  </si>
  <si>
    <t>manteau de fourrure</t>
  </si>
  <si>
    <t>soieries</t>
  </si>
  <si>
    <t>robe en brocard</t>
  </si>
  <si>
    <t>Propriéte</t>
  </si>
  <si>
    <t>papier</t>
  </si>
  <si>
    <t>teinture</t>
  </si>
  <si>
    <t>livres</t>
  </si>
  <si>
    <t>xxxxx</t>
  </si>
  <si>
    <t xml:space="preserve">plantes Pte </t>
  </si>
  <si>
    <t>céréales Gde</t>
  </si>
  <si>
    <t>Capacité navire marchand</t>
  </si>
  <si>
    <t xml:space="preserve">2 bato de chaque type </t>
  </si>
  <si>
    <t xml:space="preserve">3 grue </t>
  </si>
  <si>
    <t xml:space="preserve">si pas de brick , ne pas prendre de galere , juste un nombre equivalent ou sup de caravelle </t>
  </si>
  <si>
    <t>cadeyrn</t>
  </si>
  <si>
    <t>COMMERCE</t>
  </si>
  <si>
    <t>commerce</t>
  </si>
  <si>
    <t xml:space="preserve">pommeraie </t>
  </si>
  <si>
    <t>cidrerie</t>
  </si>
  <si>
    <t>papeterie</t>
  </si>
  <si>
    <t>elevage porcin</t>
  </si>
  <si>
    <t>tannerie</t>
  </si>
  <si>
    <t>A FAIRE</t>
  </si>
  <si>
    <t>LES BOOSTS</t>
  </si>
  <si>
    <t>NEW PORT</t>
  </si>
  <si>
    <t>imprimerie</t>
  </si>
  <si>
    <t>atelier de fourreur</t>
  </si>
  <si>
    <t xml:space="preserve">mine de sel </t>
  </si>
  <si>
    <t>saline</t>
  </si>
  <si>
    <t>boucherie</t>
  </si>
  <si>
    <t>vaches</t>
  </si>
  <si>
    <t>PRODUCTION</t>
  </si>
  <si>
    <t>CONSOMMATION</t>
  </si>
  <si>
    <t>loge du trappeur</t>
  </si>
  <si>
    <t>atelier du fourreur</t>
  </si>
  <si>
    <t xml:space="preserve">imprimerie </t>
  </si>
  <si>
    <t>brasserie</t>
  </si>
  <si>
    <t xml:space="preserve">verrerie sylvestre </t>
  </si>
  <si>
    <t>DEMANDE</t>
  </si>
  <si>
    <t>Soies</t>
  </si>
  <si>
    <t>POMME</t>
  </si>
  <si>
    <t>CEREALES</t>
  </si>
  <si>
    <t>RAISIN</t>
  </si>
  <si>
    <t>CIRE</t>
  </si>
  <si>
    <t>CHANVRE</t>
  </si>
  <si>
    <t>IMMENSE</t>
  </si>
  <si>
    <t xml:space="preserve">PETITE </t>
  </si>
  <si>
    <t>GRANDE</t>
  </si>
  <si>
    <t>POMME/CEREALES</t>
  </si>
  <si>
    <t>MALMOTTE</t>
  </si>
  <si>
    <t>CALDEYRN</t>
  </si>
  <si>
    <t xml:space="preserve">IMMENSE </t>
  </si>
  <si>
    <t>CELINOR</t>
  </si>
  <si>
    <t xml:space="preserve">PLANTES </t>
  </si>
  <si>
    <t xml:space="preserve">ACTUELLEMENT </t>
  </si>
  <si>
    <t>pierre</t>
  </si>
  <si>
    <t xml:space="preserve">pierre lvl 2 </t>
  </si>
  <si>
    <t>Restant</t>
  </si>
  <si>
    <t xml:space="preserve">achat des sacs </t>
  </si>
  <si>
    <t>TOTAL APRES TAILLE</t>
  </si>
  <si>
    <t xml:space="preserve">Gain du jeu </t>
  </si>
  <si>
    <t xml:space="preserve">total apres gains </t>
  </si>
  <si>
    <t>up lvl 20</t>
  </si>
  <si>
    <t>up lvl 21</t>
  </si>
  <si>
    <t>bonus jour 14</t>
  </si>
  <si>
    <t>boost mines pierres New Port</t>
  </si>
  <si>
    <t>( PVE )</t>
  </si>
  <si>
    <t>( SLOT 1 )</t>
  </si>
  <si>
    <t>( SLOT 2 )</t>
  </si>
  <si>
    <t>( SLOT 3 )</t>
  </si>
  <si>
    <t>( SLOT 4 )</t>
  </si>
  <si>
    <t xml:space="preserve">( BAZAR ) </t>
  </si>
  <si>
    <t xml:space="preserve">1k nobles </t>
  </si>
  <si>
    <t>hab</t>
  </si>
  <si>
    <t>temps / min</t>
  </si>
  <si>
    <t xml:space="preserve">charbon mine </t>
  </si>
  <si>
    <t>charbon bruleur</t>
  </si>
  <si>
    <t>prod/h</t>
  </si>
  <si>
    <t xml:space="preserve">production </t>
  </si>
  <si>
    <t>tansport</t>
  </si>
  <si>
    <t xml:space="preserve">conso </t>
  </si>
  <si>
    <t>lieu B</t>
  </si>
  <si>
    <t>lieu A</t>
  </si>
  <si>
    <t>15 min</t>
  </si>
  <si>
    <t>h</t>
  </si>
  <si>
    <t>bonus jour 21</t>
  </si>
  <si>
    <t>bonus jour 28</t>
  </si>
  <si>
    <t xml:space="preserve">bonus journalier de rubis </t>
  </si>
  <si>
    <t>soute +50</t>
  </si>
  <si>
    <t xml:space="preserve">bonus level up </t>
  </si>
  <si>
    <t>j</t>
  </si>
  <si>
    <t>min</t>
  </si>
  <si>
    <t xml:space="preserve">1 sac </t>
  </si>
  <si>
    <t xml:space="preserve">2 sac </t>
  </si>
  <si>
    <t xml:space="preserve">0 sac </t>
  </si>
  <si>
    <t>up lvl 22</t>
  </si>
  <si>
    <t>up lvl 23</t>
  </si>
  <si>
    <t>up lvl 24</t>
  </si>
  <si>
    <t>up lvl 25</t>
  </si>
  <si>
    <t>up lvl 26</t>
  </si>
  <si>
    <t>up lvl 27</t>
  </si>
  <si>
    <t>up lvl 28</t>
  </si>
  <si>
    <t>up lvl 29</t>
  </si>
  <si>
    <t>up lvl 30</t>
  </si>
  <si>
    <t>restant</t>
  </si>
  <si>
    <t xml:space="preserve">GRANDE </t>
  </si>
  <si>
    <t>PLANTES</t>
  </si>
  <si>
    <t>HEDDA</t>
  </si>
  <si>
    <t>LAIMIRAIL</t>
  </si>
  <si>
    <t>CYPRIAQUE</t>
  </si>
  <si>
    <t>déjà acheté</t>
  </si>
  <si>
    <t>à acheter</t>
  </si>
  <si>
    <t xml:space="preserve">iles </t>
  </si>
  <si>
    <t>toutes Im</t>
  </si>
  <si>
    <t>céréales im</t>
  </si>
  <si>
    <t xml:space="preserve">détails des mines profondes </t>
  </si>
  <si>
    <t>mine charbon</t>
  </si>
  <si>
    <t>mine fer</t>
  </si>
  <si>
    <t>fonderie fer</t>
  </si>
  <si>
    <t xml:space="preserve">atelier d outilleur </t>
  </si>
  <si>
    <t xml:space="preserve">loge trappeur </t>
  </si>
  <si>
    <t>atelier fourreur</t>
  </si>
  <si>
    <t xml:space="preserve">mine quartz </t>
  </si>
  <si>
    <t xml:space="preserve">fonderie verre </t>
  </si>
  <si>
    <t>boulangerie</t>
  </si>
  <si>
    <t>moulin</t>
  </si>
  <si>
    <t>exploit° céréales</t>
  </si>
  <si>
    <t xml:space="preserve">Nom </t>
  </si>
  <si>
    <t>type</t>
  </si>
  <si>
    <t>capacité</t>
  </si>
  <si>
    <t>trajet</t>
  </si>
  <si>
    <t xml:space="preserve">départ </t>
  </si>
  <si>
    <t>arrivée</t>
  </si>
  <si>
    <t>transport A</t>
  </si>
  <si>
    <t>transport R</t>
  </si>
  <si>
    <t>transport</t>
  </si>
  <si>
    <t>simple</t>
  </si>
  <si>
    <t xml:space="preserve">transport </t>
  </si>
  <si>
    <t>marchand</t>
  </si>
  <si>
    <t>allé-retour</t>
  </si>
  <si>
    <t>New Port</t>
  </si>
  <si>
    <t>raisin Im</t>
  </si>
  <si>
    <t>Quantité</t>
  </si>
  <si>
    <t>vet lin</t>
  </si>
  <si>
    <t>vet laine</t>
  </si>
  <si>
    <t>laine</t>
  </si>
  <si>
    <t>livre</t>
  </si>
  <si>
    <t>apport 2-5 / 70 / conso</t>
  </si>
  <si>
    <t>apport 4-5 / 70 / conso</t>
  </si>
  <si>
    <t>bieres</t>
  </si>
  <si>
    <t>herbe</t>
  </si>
  <si>
    <t>apport 6-5 / 70 / conso</t>
  </si>
  <si>
    <t>pains</t>
  </si>
  <si>
    <t>farine</t>
  </si>
  <si>
    <t>blé</t>
  </si>
  <si>
    <t>potasse</t>
  </si>
  <si>
    <t>outils</t>
  </si>
  <si>
    <t xml:space="preserve">ROUTES MARITIMES </t>
  </si>
  <si>
    <t xml:space="preserve">ile immense </t>
  </si>
  <si>
    <t xml:space="preserve">phase 1 </t>
  </si>
  <si>
    <t xml:space="preserve">maisons de pionners </t>
  </si>
  <si>
    <t>http://hpics.li/feed741</t>
  </si>
  <si>
    <t>plantes</t>
  </si>
  <si>
    <t>inter 6-4 / blé-biere,plante</t>
  </si>
  <si>
    <t>pierres</t>
  </si>
  <si>
    <t>apport 2-5 / 70 / conso 2</t>
  </si>
  <si>
    <t>apport 4-5 / 70 / conso 2</t>
  </si>
  <si>
    <t>apport 6-5 / 70 / conso 2</t>
  </si>
  <si>
    <t>apport 3-5 / 70 / conso-pierre</t>
  </si>
  <si>
    <t>apport 1-5 / 70 / conso-pierre</t>
  </si>
  <si>
    <t>apport 7-5 / 70 / conso-pierre</t>
  </si>
  <si>
    <t>ponctuel 2-5 / pierre</t>
  </si>
  <si>
    <t>mine fer prof</t>
  </si>
  <si>
    <t xml:space="preserve">poissons </t>
  </si>
  <si>
    <t>gateau</t>
  </si>
  <si>
    <t>salade</t>
  </si>
  <si>
    <t xml:space="preserve">nombre pour 24h </t>
  </si>
  <si>
    <t xml:space="preserve">temps pour les faire </t>
  </si>
  <si>
    <t xml:space="preserve">nbre de garde manger </t>
  </si>
  <si>
    <t>bois</t>
  </si>
  <si>
    <t>apport 2-5 / 70 / conso 3</t>
  </si>
  <si>
    <t>apport 4-5 / 70 / conso 3</t>
  </si>
  <si>
    <t xml:space="preserve">mine de charbon </t>
  </si>
  <si>
    <t xml:space="preserve">mine de fer </t>
  </si>
  <si>
    <t>apport 6-5 / 70 / conso 3</t>
  </si>
  <si>
    <t>new port</t>
  </si>
  <si>
    <t xml:space="preserve">pionners </t>
  </si>
  <si>
    <t xml:space="preserve"> vassaux </t>
  </si>
  <si>
    <t xml:space="preserve">droits </t>
  </si>
  <si>
    <t xml:space="preserve">marchands </t>
  </si>
  <si>
    <t xml:space="preserve">nobles </t>
  </si>
  <si>
    <t xml:space="preserve">reste </t>
  </si>
  <si>
    <t>bato moyen</t>
  </si>
  <si>
    <t>bato grand</t>
  </si>
  <si>
    <t>*</t>
  </si>
  <si>
    <t xml:space="preserve">consommation ile B * x = production ile A transportable </t>
  </si>
  <si>
    <t xml:space="preserve"> ile A transportable </t>
  </si>
  <si>
    <t xml:space="preserve">production ile A - consommation ile A = </t>
  </si>
  <si>
    <t>production</t>
  </si>
  <si>
    <t xml:space="preserve">fonderie de fer </t>
  </si>
  <si>
    <t>??????</t>
  </si>
  <si>
    <t xml:space="preserve">Marchés Immenses </t>
  </si>
  <si>
    <t xml:space="preserve">trésor </t>
  </si>
  <si>
    <t>revenus /30sec</t>
  </si>
  <si>
    <t xml:space="preserve">somme a atteindre </t>
  </si>
  <si>
    <t xml:space="preserve">durée </t>
  </si>
  <si>
    <t>up lvl 31</t>
  </si>
  <si>
    <t>up lvl 32</t>
  </si>
  <si>
    <t>up lvl 33</t>
  </si>
  <si>
    <t>up lvl 34</t>
  </si>
  <si>
    <t>up lvl 35</t>
  </si>
  <si>
    <t xml:space="preserve">capitainerie up </t>
  </si>
  <si>
    <t>entrepot up</t>
  </si>
  <si>
    <t xml:space="preserve">maisons  </t>
  </si>
  <si>
    <t>nbre hab / m</t>
  </si>
  <si>
    <t xml:space="preserve">eglise </t>
  </si>
  <si>
    <t>cab chir</t>
  </si>
  <si>
    <t>amphi</t>
  </si>
  <si>
    <t>nbre hab tot</t>
  </si>
  <si>
    <t>puit</t>
  </si>
  <si>
    <t>pompier</t>
  </si>
  <si>
    <t>prison</t>
  </si>
  <si>
    <t>arene</t>
  </si>
  <si>
    <t xml:space="preserve">RAISIN </t>
  </si>
  <si>
    <t xml:space="preserve">NEW PORT </t>
  </si>
  <si>
    <t>IMMENSES ILES</t>
  </si>
  <si>
    <t>GRANDES ILES</t>
  </si>
  <si>
    <t xml:space="preserve">pas de population </t>
  </si>
  <si>
    <t xml:space="preserve">fertilité locale </t>
  </si>
  <si>
    <t>&gt;</t>
  </si>
  <si>
    <t xml:space="preserve">genere revenu </t>
  </si>
  <si>
    <t>&lt;</t>
  </si>
  <si>
    <t xml:space="preserve">couts </t>
  </si>
  <si>
    <t>fourni</t>
  </si>
  <si>
    <t xml:space="preserve"> immenses iles</t>
  </si>
  <si>
    <t xml:space="preserve"> fertilité</t>
  </si>
  <si>
    <t xml:space="preserve"> produits de base</t>
  </si>
  <si>
    <t xml:space="preserve"> produits finis</t>
  </si>
  <si>
    <t xml:space="preserve">moyenne  population </t>
  </si>
  <si>
    <t>grande population</t>
  </si>
  <si>
    <t xml:space="preserve">epices </t>
  </si>
  <si>
    <t>teintures</t>
  </si>
  <si>
    <t xml:space="preserve">fourni </t>
  </si>
  <si>
    <t xml:space="preserve">immenses iles </t>
  </si>
  <si>
    <t>immenses iles</t>
  </si>
  <si>
    <t xml:space="preserve">imprimeries </t>
  </si>
  <si>
    <t xml:space="preserve">manteaux fourrures </t>
  </si>
  <si>
    <t xml:space="preserve">commerce </t>
  </si>
  <si>
    <t xml:space="preserve">pve </t>
  </si>
  <si>
    <t xml:space="preserve">navires </t>
  </si>
  <si>
    <t>navire de transport</t>
  </si>
  <si>
    <t>navire de commerce</t>
  </si>
  <si>
    <t>pateteries</t>
  </si>
  <si>
    <t>local</t>
  </si>
  <si>
    <t xml:space="preserve">boost 400% </t>
  </si>
  <si>
    <t xml:space="preserve">soupe champignon </t>
  </si>
  <si>
    <t>arbre hanté</t>
  </si>
  <si>
    <t>6h</t>
  </si>
  <si>
    <t>3h</t>
  </si>
  <si>
    <t>duree</t>
  </si>
  <si>
    <t>periode</t>
  </si>
  <si>
    <t>qté</t>
  </si>
  <si>
    <t xml:space="preserve">nom </t>
  </si>
  <si>
    <t>provenance</t>
  </si>
  <si>
    <t xml:space="preserve">gateau de noel </t>
  </si>
  <si>
    <t>10h</t>
  </si>
</sst>
</file>

<file path=xl/styles.xml><?xml version="1.0" encoding="utf-8"?>
<styleSheet xmlns="http://schemas.openxmlformats.org/spreadsheetml/2006/main">
  <numFmts count="5">
    <numFmt numFmtId="164" formatCode="#,##0.00\ &quot;€&quot;"/>
    <numFmt numFmtId="165" formatCode="#,##0_ ;[Red]\-#,##0\ "/>
    <numFmt numFmtId="166" formatCode="0_ ;[Red]\-0\ "/>
    <numFmt numFmtId="167" formatCode="#,##0.000"/>
    <numFmt numFmtId="168" formatCode="0.0000"/>
  </numFmts>
  <fonts count="5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9" fontId="0" fillId="0" borderId="0" xfId="0" applyNumberFormat="1"/>
    <xf numFmtId="164" fontId="0" fillId="0" borderId="0" xfId="0" applyNumberFormat="1"/>
    <xf numFmtId="3" fontId="0" fillId="0" borderId="0" xfId="0" applyNumberFormat="1"/>
    <xf numFmtId="0" fontId="2" fillId="0" borderId="0" xfId="0" applyFont="1"/>
    <xf numFmtId="3" fontId="1" fillId="0" borderId="0" xfId="0" applyNumberFormat="1" applyFont="1"/>
    <xf numFmtId="0" fontId="0" fillId="0" borderId="0" xfId="0" applyNumberFormat="1"/>
    <xf numFmtId="165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2" borderId="0" xfId="0" applyFill="1"/>
    <xf numFmtId="0" fontId="0" fillId="0" borderId="0" xfId="0" applyFill="1"/>
    <xf numFmtId="3" fontId="1" fillId="0" borderId="0" xfId="0" applyNumberFormat="1" applyFont="1" applyFill="1"/>
    <xf numFmtId="3" fontId="0" fillId="0" borderId="0" xfId="0" applyNumberFormat="1" applyBorder="1"/>
    <xf numFmtId="3" fontId="0" fillId="0" borderId="0" xfId="0" applyNumberFormat="1" applyFill="1"/>
    <xf numFmtId="3" fontId="0" fillId="2" borderId="0" xfId="0" applyNumberFormat="1" applyFill="1"/>
    <xf numFmtId="3" fontId="0" fillId="0" borderId="1" xfId="0" applyNumberFormat="1" applyFill="1" applyBorder="1"/>
    <xf numFmtId="3" fontId="0" fillId="0" borderId="1" xfId="0" applyNumberFormat="1" applyBorder="1"/>
    <xf numFmtId="0" fontId="0" fillId="0" borderId="0" xfId="0" applyFont="1"/>
    <xf numFmtId="165" fontId="0" fillId="0" borderId="1" xfId="0" applyNumberFormat="1" applyBorder="1"/>
    <xf numFmtId="0" fontId="0" fillId="0" borderId="6" xfId="0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165" fontId="2" fillId="0" borderId="0" xfId="0" applyNumberFormat="1" applyFont="1"/>
    <xf numFmtId="3" fontId="2" fillId="0" borderId="0" xfId="0" applyNumberFormat="1" applyFont="1"/>
    <xf numFmtId="3" fontId="0" fillId="0" borderId="0" xfId="0" applyNumberFormat="1" applyFont="1"/>
    <xf numFmtId="166" fontId="0" fillId="0" borderId="0" xfId="0" applyNumberFormat="1"/>
    <xf numFmtId="4" fontId="0" fillId="0" borderId="0" xfId="0" applyNumberForma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3" fontId="0" fillId="0" borderId="14" xfId="0" applyNumberFormat="1" applyBorder="1"/>
    <xf numFmtId="167" fontId="0" fillId="0" borderId="0" xfId="0" applyNumberFormat="1"/>
    <xf numFmtId="3" fontId="2" fillId="0" borderId="0" xfId="0" applyNumberFormat="1" applyFont="1" applyBorder="1"/>
    <xf numFmtId="0" fontId="0" fillId="0" borderId="15" xfId="0" applyBorder="1"/>
    <xf numFmtId="0" fontId="2" fillId="0" borderId="0" xfId="0" applyFont="1" applyAlignment="1">
      <alignment horizontal="center"/>
    </xf>
    <xf numFmtId="0" fontId="1" fillId="0" borderId="15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9" fontId="0" fillId="0" borderId="0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0" fillId="0" borderId="9" xfId="0" applyFill="1" applyBorder="1"/>
    <xf numFmtId="2" fontId="0" fillId="0" borderId="0" xfId="0" applyNumberFormat="1"/>
    <xf numFmtId="168" fontId="0" fillId="0" borderId="0" xfId="0" applyNumberFormat="1"/>
    <xf numFmtId="3" fontId="0" fillId="0" borderId="6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0" fontId="0" fillId="0" borderId="11" xfId="0" applyBorder="1"/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6" xfId="0" applyBorder="1"/>
    <xf numFmtId="0" fontId="0" fillId="0" borderId="17" xfId="0" applyBorder="1"/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0" xfId="0" applyFont="1"/>
    <xf numFmtId="0" fontId="0" fillId="0" borderId="19" xfId="0" applyBorder="1"/>
    <xf numFmtId="0" fontId="0" fillId="0" borderId="20" xfId="0" applyBorder="1"/>
    <xf numFmtId="1" fontId="0" fillId="0" borderId="0" xfId="0" applyNumberFormat="1"/>
    <xf numFmtId="3" fontId="0" fillId="0" borderId="1" xfId="0" applyNumberFormat="1" applyFont="1" applyBorder="1"/>
    <xf numFmtId="3" fontId="0" fillId="0" borderId="19" xfId="0" applyNumberFormat="1" applyBorder="1"/>
    <xf numFmtId="3" fontId="0" fillId="0" borderId="20" xfId="0" applyNumberFormat="1" applyBorder="1"/>
    <xf numFmtId="0" fontId="2" fillId="0" borderId="3" xfId="0" applyFont="1" applyBorder="1"/>
    <xf numFmtId="0" fontId="2" fillId="0" borderId="18" xfId="0" applyFont="1" applyBorder="1"/>
    <xf numFmtId="0" fontId="2" fillId="0" borderId="5" xfId="0" applyFont="1" applyBorder="1"/>
    <xf numFmtId="0" fontId="2" fillId="0" borderId="13" xfId="0" applyFont="1" applyBorder="1"/>
    <xf numFmtId="0" fontId="2" fillId="0" borderId="6" xfId="0" applyFont="1" applyBorder="1"/>
    <xf numFmtId="0" fontId="2" fillId="0" borderId="0" xfId="0" applyFont="1" applyBorder="1"/>
    <xf numFmtId="0" fontId="1" fillId="0" borderId="3" xfId="0" applyFont="1" applyBorder="1"/>
    <xf numFmtId="0" fontId="1" fillId="0" borderId="0" xfId="0" applyFont="1" applyBorder="1"/>
    <xf numFmtId="3" fontId="0" fillId="0" borderId="5" xfId="0" applyNumberFormat="1" applyBorder="1"/>
    <xf numFmtId="3" fontId="0" fillId="0" borderId="7" xfId="0" applyNumberFormat="1" applyBorder="1"/>
    <xf numFmtId="3" fontId="2" fillId="0" borderId="7" xfId="0" applyNumberFormat="1" applyFont="1" applyBorder="1"/>
    <xf numFmtId="3" fontId="0" fillId="0" borderId="21" xfId="0" applyNumberFormat="1" applyBorder="1"/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0" fillId="6" borderId="0" xfId="0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0" fillId="6" borderId="8" xfId="0" applyFill="1" applyBorder="1" applyAlignment="1">
      <alignment vertical="center"/>
    </xf>
    <xf numFmtId="0" fontId="0" fillId="6" borderId="9" xfId="0" applyFill="1" applyBorder="1" applyAlignment="1">
      <alignment vertical="center"/>
    </xf>
    <xf numFmtId="0" fontId="0" fillId="6" borderId="10" xfId="0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0" fillId="7" borderId="4" xfId="0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4" fillId="7" borderId="6" xfId="0" applyFont="1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7" borderId="7" xfId="0" applyFill="1" applyBorder="1" applyAlignment="1">
      <alignment vertical="center"/>
    </xf>
    <xf numFmtId="0" fontId="0" fillId="7" borderId="6" xfId="0" applyFill="1" applyBorder="1" applyAlignment="1">
      <alignment vertical="center"/>
    </xf>
    <xf numFmtId="0" fontId="0" fillId="7" borderId="8" xfId="0" applyFill="1" applyBorder="1" applyAlignment="1">
      <alignment vertical="center"/>
    </xf>
    <xf numFmtId="0" fontId="0" fillId="7" borderId="9" xfId="0" applyFill="1" applyBorder="1" applyAlignment="1">
      <alignment vertical="center"/>
    </xf>
    <xf numFmtId="0" fontId="0" fillId="7" borderId="10" xfId="0" applyFill="1" applyBorder="1" applyAlignment="1">
      <alignment vertical="center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0E73849-A519-41ED-AF63-6AB76712DF68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1BA353BC-E5A8-4289-95CF-5501107020F3}" type="pres">
      <dgm:prSet presAssocID="{50E73849-A519-41ED-AF63-6AB76712DF68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fr-FR"/>
        </a:p>
      </dgm:t>
    </dgm:pt>
    <dgm:pt modelId="{9517A3C4-3E58-4F19-89FA-B2DD9919C4A4}" type="pres">
      <dgm:prSet presAssocID="{50E73849-A519-41ED-AF63-6AB76712DF68}" presName="dummy" presStyleCnt="0"/>
      <dgm:spPr/>
    </dgm:pt>
    <dgm:pt modelId="{A586AAC6-5C91-4008-AC03-1B63B30436DF}" type="pres">
      <dgm:prSet presAssocID="{50E73849-A519-41ED-AF63-6AB76712DF68}" presName="linH" presStyleCnt="0"/>
      <dgm:spPr/>
    </dgm:pt>
    <dgm:pt modelId="{9232E659-2416-49FB-8711-02C0CEB9C4BC}" type="pres">
      <dgm:prSet presAssocID="{50E73849-A519-41ED-AF63-6AB76712DF68}" presName="padding1" presStyleCnt="0"/>
      <dgm:spPr/>
    </dgm:pt>
    <dgm:pt modelId="{1C1A2846-3F3F-42F0-B897-AB3AE58D14CF}" type="pres">
      <dgm:prSet presAssocID="{50E73849-A519-41ED-AF63-6AB76712DF68}" presName="padding2" presStyleCnt="0"/>
      <dgm:spPr/>
    </dgm:pt>
    <dgm:pt modelId="{C7559AC3-0590-4FDD-829C-DDFBE19E2313}" type="pres">
      <dgm:prSet presAssocID="{50E73849-A519-41ED-AF63-6AB76712DF68}" presName="negArrow" presStyleCnt="0"/>
      <dgm:spPr/>
    </dgm:pt>
    <dgm:pt modelId="{D117D47C-A5CB-4E3B-AD00-657096F3D657}" type="pres">
      <dgm:prSet presAssocID="{50E73849-A519-41ED-AF63-6AB76712DF68}" presName="backgroundArrow" presStyleLbl="node1" presStyleIdx="0" presStyleCnt="1" custLinFactX="300000" custLinFactNeighborX="334217" custLinFactNeighborY="3448"/>
      <dgm:spPr/>
    </dgm:pt>
  </dgm:ptLst>
  <dgm:cxnLst>
    <dgm:cxn modelId="{2371D459-4023-4B98-AB46-2341621F1BF0}" type="presOf" srcId="{50E73849-A519-41ED-AF63-6AB76712DF68}" destId="{1BA353BC-E5A8-4289-95CF-5501107020F3}" srcOrd="0" destOrd="0" presId="urn:microsoft.com/office/officeart/2005/8/layout/hProcess3"/>
    <dgm:cxn modelId="{CFED7A69-5DA9-4B6C-B9FE-82A60B89D417}" type="presParOf" srcId="{1BA353BC-E5A8-4289-95CF-5501107020F3}" destId="{9517A3C4-3E58-4F19-89FA-B2DD9919C4A4}" srcOrd="0" destOrd="0" presId="urn:microsoft.com/office/officeart/2005/8/layout/hProcess3"/>
    <dgm:cxn modelId="{16DA61B7-7160-45C4-BED9-F7DF4E5FE9C2}" type="presParOf" srcId="{1BA353BC-E5A8-4289-95CF-5501107020F3}" destId="{A586AAC6-5C91-4008-AC03-1B63B30436DF}" srcOrd="1" destOrd="0" presId="urn:microsoft.com/office/officeart/2005/8/layout/hProcess3"/>
    <dgm:cxn modelId="{CE90548F-F5D2-42A1-981D-843DD7CD3290}" type="presParOf" srcId="{A586AAC6-5C91-4008-AC03-1B63B30436DF}" destId="{9232E659-2416-49FB-8711-02C0CEB9C4BC}" srcOrd="0" destOrd="0" presId="urn:microsoft.com/office/officeart/2005/8/layout/hProcess3"/>
    <dgm:cxn modelId="{58BDF68D-1E18-4B18-A6EE-BD18333D22AD}" type="presParOf" srcId="{A586AAC6-5C91-4008-AC03-1B63B30436DF}" destId="{1C1A2846-3F3F-42F0-B897-AB3AE58D14CF}" srcOrd="1" destOrd="0" presId="urn:microsoft.com/office/officeart/2005/8/layout/hProcess3"/>
    <dgm:cxn modelId="{71ADCA65-8501-463E-941B-DD2C8A447FD0}" type="presParOf" srcId="{A586AAC6-5C91-4008-AC03-1B63B30436DF}" destId="{C7559AC3-0590-4FDD-829C-DDFBE19E2313}" srcOrd="2" destOrd="0" presId="urn:microsoft.com/office/officeart/2005/8/layout/hProcess3"/>
    <dgm:cxn modelId="{9E9127AE-1218-4DF4-999E-6EAE2CB686C9}" type="presParOf" srcId="{A586AAC6-5C91-4008-AC03-1B63B30436DF}" destId="{D117D47C-A5CB-4E3B-AD00-657096F3D657}" srcOrd="3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xmlns="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50E73849-A519-41ED-AF63-6AB76712DF68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1BA353BC-E5A8-4289-95CF-5501107020F3}" type="pres">
      <dgm:prSet presAssocID="{50E73849-A519-41ED-AF63-6AB76712DF68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fr-FR"/>
        </a:p>
      </dgm:t>
    </dgm:pt>
    <dgm:pt modelId="{9517A3C4-3E58-4F19-89FA-B2DD9919C4A4}" type="pres">
      <dgm:prSet presAssocID="{50E73849-A519-41ED-AF63-6AB76712DF68}" presName="dummy" presStyleCnt="0"/>
      <dgm:spPr/>
    </dgm:pt>
    <dgm:pt modelId="{A586AAC6-5C91-4008-AC03-1B63B30436DF}" type="pres">
      <dgm:prSet presAssocID="{50E73849-A519-41ED-AF63-6AB76712DF68}" presName="linH" presStyleCnt="0"/>
      <dgm:spPr/>
    </dgm:pt>
    <dgm:pt modelId="{9232E659-2416-49FB-8711-02C0CEB9C4BC}" type="pres">
      <dgm:prSet presAssocID="{50E73849-A519-41ED-AF63-6AB76712DF68}" presName="padding1" presStyleCnt="0"/>
      <dgm:spPr/>
    </dgm:pt>
    <dgm:pt modelId="{1C1A2846-3F3F-42F0-B897-AB3AE58D14CF}" type="pres">
      <dgm:prSet presAssocID="{50E73849-A519-41ED-AF63-6AB76712DF68}" presName="padding2" presStyleCnt="0"/>
      <dgm:spPr/>
    </dgm:pt>
    <dgm:pt modelId="{C7559AC3-0590-4FDD-829C-DDFBE19E2313}" type="pres">
      <dgm:prSet presAssocID="{50E73849-A519-41ED-AF63-6AB76712DF68}" presName="negArrow" presStyleCnt="0"/>
      <dgm:spPr/>
    </dgm:pt>
    <dgm:pt modelId="{D117D47C-A5CB-4E3B-AD00-657096F3D657}" type="pres">
      <dgm:prSet presAssocID="{50E73849-A519-41ED-AF63-6AB76712DF68}" presName="backgroundArrow" presStyleLbl="node1" presStyleIdx="0" presStyleCnt="1" custLinFactX="300000" custLinFactNeighborX="334217" custLinFactNeighborY="3448"/>
      <dgm:spPr/>
    </dgm:pt>
  </dgm:ptLst>
  <dgm:cxnLst>
    <dgm:cxn modelId="{851367D5-6772-4559-9A01-7F01D2AF40E4}" type="presOf" srcId="{50E73849-A519-41ED-AF63-6AB76712DF68}" destId="{1BA353BC-E5A8-4289-95CF-5501107020F3}" srcOrd="0" destOrd="0" presId="urn:microsoft.com/office/officeart/2005/8/layout/hProcess3"/>
    <dgm:cxn modelId="{7D4C556F-402B-4040-BAED-60E7851A976D}" type="presParOf" srcId="{1BA353BC-E5A8-4289-95CF-5501107020F3}" destId="{9517A3C4-3E58-4F19-89FA-B2DD9919C4A4}" srcOrd="0" destOrd="0" presId="urn:microsoft.com/office/officeart/2005/8/layout/hProcess3"/>
    <dgm:cxn modelId="{B64EB345-D83F-4667-8AEC-B694BC5D5886}" type="presParOf" srcId="{1BA353BC-E5A8-4289-95CF-5501107020F3}" destId="{A586AAC6-5C91-4008-AC03-1B63B30436DF}" srcOrd="1" destOrd="0" presId="urn:microsoft.com/office/officeart/2005/8/layout/hProcess3"/>
    <dgm:cxn modelId="{42A24702-D27D-4EE1-8061-B3E580C3CF56}" type="presParOf" srcId="{A586AAC6-5C91-4008-AC03-1B63B30436DF}" destId="{9232E659-2416-49FB-8711-02C0CEB9C4BC}" srcOrd="0" destOrd="0" presId="urn:microsoft.com/office/officeart/2005/8/layout/hProcess3"/>
    <dgm:cxn modelId="{3D194B81-174F-4C28-9CA3-B8ACD08D3EAA}" type="presParOf" srcId="{A586AAC6-5C91-4008-AC03-1B63B30436DF}" destId="{1C1A2846-3F3F-42F0-B897-AB3AE58D14CF}" srcOrd="1" destOrd="0" presId="urn:microsoft.com/office/officeart/2005/8/layout/hProcess3"/>
    <dgm:cxn modelId="{34721B8F-8D56-495F-84DC-3F7104561D9F}" type="presParOf" srcId="{A586AAC6-5C91-4008-AC03-1B63B30436DF}" destId="{C7559AC3-0590-4FDD-829C-DDFBE19E2313}" srcOrd="2" destOrd="0" presId="urn:microsoft.com/office/officeart/2005/8/layout/hProcess3"/>
    <dgm:cxn modelId="{6CBDDEE7-1E3A-4DE4-94DF-56716620E397}" type="presParOf" srcId="{A586AAC6-5C91-4008-AC03-1B63B30436DF}" destId="{D117D47C-A5CB-4E3B-AD00-657096F3D657}" srcOrd="3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xmlns="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50E73849-A519-41ED-AF63-6AB76712DF68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1BA353BC-E5A8-4289-95CF-5501107020F3}" type="pres">
      <dgm:prSet presAssocID="{50E73849-A519-41ED-AF63-6AB76712DF68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fr-FR"/>
        </a:p>
      </dgm:t>
    </dgm:pt>
    <dgm:pt modelId="{9517A3C4-3E58-4F19-89FA-B2DD9919C4A4}" type="pres">
      <dgm:prSet presAssocID="{50E73849-A519-41ED-AF63-6AB76712DF68}" presName="dummy" presStyleCnt="0"/>
      <dgm:spPr/>
    </dgm:pt>
    <dgm:pt modelId="{A586AAC6-5C91-4008-AC03-1B63B30436DF}" type="pres">
      <dgm:prSet presAssocID="{50E73849-A519-41ED-AF63-6AB76712DF68}" presName="linH" presStyleCnt="0"/>
      <dgm:spPr/>
    </dgm:pt>
    <dgm:pt modelId="{9232E659-2416-49FB-8711-02C0CEB9C4BC}" type="pres">
      <dgm:prSet presAssocID="{50E73849-A519-41ED-AF63-6AB76712DF68}" presName="padding1" presStyleCnt="0"/>
      <dgm:spPr/>
    </dgm:pt>
    <dgm:pt modelId="{1C1A2846-3F3F-42F0-B897-AB3AE58D14CF}" type="pres">
      <dgm:prSet presAssocID="{50E73849-A519-41ED-AF63-6AB76712DF68}" presName="padding2" presStyleCnt="0"/>
      <dgm:spPr/>
    </dgm:pt>
    <dgm:pt modelId="{C7559AC3-0590-4FDD-829C-DDFBE19E2313}" type="pres">
      <dgm:prSet presAssocID="{50E73849-A519-41ED-AF63-6AB76712DF68}" presName="negArrow" presStyleCnt="0"/>
      <dgm:spPr/>
    </dgm:pt>
    <dgm:pt modelId="{D117D47C-A5CB-4E3B-AD00-657096F3D657}" type="pres">
      <dgm:prSet presAssocID="{50E73849-A519-41ED-AF63-6AB76712DF68}" presName="backgroundArrow" presStyleLbl="node1" presStyleIdx="0" presStyleCnt="1" custLinFactX="300000" custLinFactNeighborX="334217" custLinFactNeighborY="3448"/>
      <dgm:spPr/>
    </dgm:pt>
  </dgm:ptLst>
  <dgm:cxnLst>
    <dgm:cxn modelId="{E2140F67-4CFA-4DD9-AAC0-D0DF441C155C}" type="presOf" srcId="{50E73849-A519-41ED-AF63-6AB76712DF68}" destId="{1BA353BC-E5A8-4289-95CF-5501107020F3}" srcOrd="0" destOrd="0" presId="urn:microsoft.com/office/officeart/2005/8/layout/hProcess3"/>
    <dgm:cxn modelId="{9D2DAEC6-3D66-4B46-97A4-2214900B97D2}" type="presParOf" srcId="{1BA353BC-E5A8-4289-95CF-5501107020F3}" destId="{9517A3C4-3E58-4F19-89FA-B2DD9919C4A4}" srcOrd="0" destOrd="0" presId="urn:microsoft.com/office/officeart/2005/8/layout/hProcess3"/>
    <dgm:cxn modelId="{BE48EB31-8D3B-4E9C-83F0-452445A44E04}" type="presParOf" srcId="{1BA353BC-E5A8-4289-95CF-5501107020F3}" destId="{A586AAC6-5C91-4008-AC03-1B63B30436DF}" srcOrd="1" destOrd="0" presId="urn:microsoft.com/office/officeart/2005/8/layout/hProcess3"/>
    <dgm:cxn modelId="{A6AB2928-F589-4E79-8A1F-9ADF319185B5}" type="presParOf" srcId="{A586AAC6-5C91-4008-AC03-1B63B30436DF}" destId="{9232E659-2416-49FB-8711-02C0CEB9C4BC}" srcOrd="0" destOrd="0" presId="urn:microsoft.com/office/officeart/2005/8/layout/hProcess3"/>
    <dgm:cxn modelId="{2D4C8249-796E-480B-8E7D-6C048B196C1D}" type="presParOf" srcId="{A586AAC6-5C91-4008-AC03-1B63B30436DF}" destId="{1C1A2846-3F3F-42F0-B897-AB3AE58D14CF}" srcOrd="1" destOrd="0" presId="urn:microsoft.com/office/officeart/2005/8/layout/hProcess3"/>
    <dgm:cxn modelId="{8A308661-10C9-43B7-ACB1-4406103C007F}" type="presParOf" srcId="{A586AAC6-5C91-4008-AC03-1B63B30436DF}" destId="{C7559AC3-0590-4FDD-829C-DDFBE19E2313}" srcOrd="2" destOrd="0" presId="urn:microsoft.com/office/officeart/2005/8/layout/hProcess3"/>
    <dgm:cxn modelId="{28411212-54DC-47B5-8852-55F316197889}" type="presParOf" srcId="{A586AAC6-5C91-4008-AC03-1B63B30436DF}" destId="{D117D47C-A5CB-4E3B-AD00-657096F3D657}" srcOrd="3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xmlns="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50E73849-A519-41ED-AF63-6AB76712DF68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fr-FR"/>
        </a:p>
      </dgm:t>
    </dgm:pt>
    <dgm:pt modelId="{1BA353BC-E5A8-4289-95CF-5501107020F3}" type="pres">
      <dgm:prSet presAssocID="{50E73849-A519-41ED-AF63-6AB76712DF68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fr-FR"/>
        </a:p>
      </dgm:t>
    </dgm:pt>
    <dgm:pt modelId="{9517A3C4-3E58-4F19-89FA-B2DD9919C4A4}" type="pres">
      <dgm:prSet presAssocID="{50E73849-A519-41ED-AF63-6AB76712DF68}" presName="dummy" presStyleCnt="0"/>
      <dgm:spPr/>
    </dgm:pt>
    <dgm:pt modelId="{A586AAC6-5C91-4008-AC03-1B63B30436DF}" type="pres">
      <dgm:prSet presAssocID="{50E73849-A519-41ED-AF63-6AB76712DF68}" presName="linH" presStyleCnt="0"/>
      <dgm:spPr/>
    </dgm:pt>
    <dgm:pt modelId="{9232E659-2416-49FB-8711-02C0CEB9C4BC}" type="pres">
      <dgm:prSet presAssocID="{50E73849-A519-41ED-AF63-6AB76712DF68}" presName="padding1" presStyleCnt="0"/>
      <dgm:spPr/>
    </dgm:pt>
    <dgm:pt modelId="{1C1A2846-3F3F-42F0-B897-AB3AE58D14CF}" type="pres">
      <dgm:prSet presAssocID="{50E73849-A519-41ED-AF63-6AB76712DF68}" presName="padding2" presStyleCnt="0"/>
      <dgm:spPr/>
    </dgm:pt>
    <dgm:pt modelId="{C7559AC3-0590-4FDD-829C-DDFBE19E2313}" type="pres">
      <dgm:prSet presAssocID="{50E73849-A519-41ED-AF63-6AB76712DF68}" presName="negArrow" presStyleCnt="0"/>
      <dgm:spPr/>
    </dgm:pt>
    <dgm:pt modelId="{D117D47C-A5CB-4E3B-AD00-657096F3D657}" type="pres">
      <dgm:prSet presAssocID="{50E73849-A519-41ED-AF63-6AB76712DF68}" presName="backgroundArrow" presStyleLbl="node1" presStyleIdx="0" presStyleCnt="1" custLinFactX="300000" custLinFactNeighborX="334217" custLinFactNeighborY="3448"/>
      <dgm:spPr/>
    </dgm:pt>
  </dgm:ptLst>
  <dgm:cxnLst>
    <dgm:cxn modelId="{59E61DF8-AB34-4AE2-BBB8-791F441E3221}" type="presOf" srcId="{50E73849-A519-41ED-AF63-6AB76712DF68}" destId="{1BA353BC-E5A8-4289-95CF-5501107020F3}" srcOrd="0" destOrd="0" presId="urn:microsoft.com/office/officeart/2005/8/layout/hProcess3"/>
    <dgm:cxn modelId="{434E5B2F-92BD-4672-9AC5-5BC7F00F89A9}" type="presParOf" srcId="{1BA353BC-E5A8-4289-95CF-5501107020F3}" destId="{9517A3C4-3E58-4F19-89FA-B2DD9919C4A4}" srcOrd="0" destOrd="0" presId="urn:microsoft.com/office/officeart/2005/8/layout/hProcess3"/>
    <dgm:cxn modelId="{F047D114-DC34-46E0-A209-24223FD6EA88}" type="presParOf" srcId="{1BA353BC-E5A8-4289-95CF-5501107020F3}" destId="{A586AAC6-5C91-4008-AC03-1B63B30436DF}" srcOrd="1" destOrd="0" presId="urn:microsoft.com/office/officeart/2005/8/layout/hProcess3"/>
    <dgm:cxn modelId="{C55D8E0C-A0F6-4434-97BF-6E96F857DB97}" type="presParOf" srcId="{A586AAC6-5C91-4008-AC03-1B63B30436DF}" destId="{9232E659-2416-49FB-8711-02C0CEB9C4BC}" srcOrd="0" destOrd="0" presId="urn:microsoft.com/office/officeart/2005/8/layout/hProcess3"/>
    <dgm:cxn modelId="{D23AEBDC-E91D-4372-8EC7-5E1C3E014BA4}" type="presParOf" srcId="{A586AAC6-5C91-4008-AC03-1B63B30436DF}" destId="{1C1A2846-3F3F-42F0-B897-AB3AE58D14CF}" srcOrd="1" destOrd="0" presId="urn:microsoft.com/office/officeart/2005/8/layout/hProcess3"/>
    <dgm:cxn modelId="{8662E990-2E5C-454D-A9AB-ED4BA90CA228}" type="presParOf" srcId="{A586AAC6-5C91-4008-AC03-1B63B30436DF}" destId="{C7559AC3-0590-4FDD-829C-DDFBE19E2313}" srcOrd="2" destOrd="0" presId="urn:microsoft.com/office/officeart/2005/8/layout/hProcess3"/>
    <dgm:cxn modelId="{1B1F9CEC-380B-4301-95CA-F5AF96DF881D}" type="presParOf" srcId="{A586AAC6-5C91-4008-AC03-1B63B30436DF}" destId="{D117D47C-A5CB-4E3B-AD00-657096F3D657}" srcOrd="3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xmlns="" relId="rId5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50E73849-A519-41ED-AF63-6AB76712DF68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</dgm:pt>
    <dgm:pt modelId="{5156F71D-7373-4E8B-BD71-6E89D5825C2F}">
      <dgm:prSet phldrT="[Texte]"/>
      <dgm:spPr/>
      <dgm:t>
        <a:bodyPr/>
        <a:lstStyle/>
        <a:p>
          <a:r>
            <a:rPr lang="fr-FR"/>
            <a:t>vers </a:t>
          </a:r>
        </a:p>
      </dgm:t>
    </dgm:pt>
    <dgm:pt modelId="{4FFA0DC4-2A69-46C9-BC73-AAD72E5FC515}" type="parTrans" cxnId="{16B8F343-4CEA-4671-A44B-763F823D3E1E}">
      <dgm:prSet/>
      <dgm:spPr/>
      <dgm:t>
        <a:bodyPr/>
        <a:lstStyle/>
        <a:p>
          <a:endParaRPr lang="fr-FR"/>
        </a:p>
      </dgm:t>
    </dgm:pt>
    <dgm:pt modelId="{5BB02742-E603-491F-A635-E71021318B7E}" type="sibTrans" cxnId="{16B8F343-4CEA-4671-A44B-763F823D3E1E}">
      <dgm:prSet/>
      <dgm:spPr/>
      <dgm:t>
        <a:bodyPr/>
        <a:lstStyle/>
        <a:p>
          <a:endParaRPr lang="fr-FR"/>
        </a:p>
      </dgm:t>
    </dgm:pt>
    <dgm:pt modelId="{1BA353BC-E5A8-4289-95CF-5501107020F3}" type="pres">
      <dgm:prSet presAssocID="{50E73849-A519-41ED-AF63-6AB76712DF68}" presName="Name0" presStyleCnt="0">
        <dgm:presLayoutVars>
          <dgm:dir/>
          <dgm:animLvl val="lvl"/>
          <dgm:resizeHandles val="exact"/>
        </dgm:presLayoutVars>
      </dgm:prSet>
      <dgm:spPr/>
    </dgm:pt>
    <dgm:pt modelId="{9517A3C4-3E58-4F19-89FA-B2DD9919C4A4}" type="pres">
      <dgm:prSet presAssocID="{50E73849-A519-41ED-AF63-6AB76712DF68}" presName="dummy" presStyleCnt="0"/>
      <dgm:spPr/>
    </dgm:pt>
    <dgm:pt modelId="{A586AAC6-5C91-4008-AC03-1B63B30436DF}" type="pres">
      <dgm:prSet presAssocID="{50E73849-A519-41ED-AF63-6AB76712DF68}" presName="linH" presStyleCnt="0"/>
      <dgm:spPr/>
    </dgm:pt>
    <dgm:pt modelId="{9232E659-2416-49FB-8711-02C0CEB9C4BC}" type="pres">
      <dgm:prSet presAssocID="{50E73849-A519-41ED-AF63-6AB76712DF68}" presName="padding1" presStyleCnt="0"/>
      <dgm:spPr/>
    </dgm:pt>
    <dgm:pt modelId="{14E54BFE-B0CD-4795-A5D6-CD0485B7291D}" type="pres">
      <dgm:prSet presAssocID="{5156F71D-7373-4E8B-BD71-6E89D5825C2F}" presName="linV" presStyleCnt="0"/>
      <dgm:spPr/>
    </dgm:pt>
    <dgm:pt modelId="{C4315C1E-994D-4C22-92A8-0B38FB4CE3F4}" type="pres">
      <dgm:prSet presAssocID="{5156F71D-7373-4E8B-BD71-6E89D5825C2F}" presName="spVertical1" presStyleCnt="0"/>
      <dgm:spPr/>
    </dgm:pt>
    <dgm:pt modelId="{8A3002A8-8C50-4B91-AB53-3A0AD64E0CC9}" type="pres">
      <dgm:prSet presAssocID="{5156F71D-7373-4E8B-BD71-6E89D5825C2F}" presName="parTx" presStyleLbl="revTx" presStyleIdx="0" presStyleCnt="1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63BC8DA2-432C-4F65-A2A5-D6D0C3B72A12}" type="pres">
      <dgm:prSet presAssocID="{5156F71D-7373-4E8B-BD71-6E89D5825C2F}" presName="spVertical2" presStyleCnt="0"/>
      <dgm:spPr/>
    </dgm:pt>
    <dgm:pt modelId="{6A774D16-3585-48AF-B58A-D805D3B7FBC9}" type="pres">
      <dgm:prSet presAssocID="{5156F71D-7373-4E8B-BD71-6E89D5825C2F}" presName="spVertical3" presStyleCnt="0"/>
      <dgm:spPr/>
    </dgm:pt>
    <dgm:pt modelId="{1C1A2846-3F3F-42F0-B897-AB3AE58D14CF}" type="pres">
      <dgm:prSet presAssocID="{50E73849-A519-41ED-AF63-6AB76712DF68}" presName="padding2" presStyleCnt="0"/>
      <dgm:spPr/>
    </dgm:pt>
    <dgm:pt modelId="{C7559AC3-0590-4FDD-829C-DDFBE19E2313}" type="pres">
      <dgm:prSet presAssocID="{50E73849-A519-41ED-AF63-6AB76712DF68}" presName="negArrow" presStyleCnt="0"/>
      <dgm:spPr/>
    </dgm:pt>
    <dgm:pt modelId="{D117D47C-A5CB-4E3B-AD00-657096F3D657}" type="pres">
      <dgm:prSet presAssocID="{50E73849-A519-41ED-AF63-6AB76712DF68}" presName="backgroundArrow" presStyleLbl="node1" presStyleIdx="0" presStyleCnt="1"/>
      <dgm:spPr/>
    </dgm:pt>
  </dgm:ptLst>
  <dgm:cxnLst>
    <dgm:cxn modelId="{B25BD90A-3D0B-4AC9-89E9-44477FA2B990}" type="presOf" srcId="{5156F71D-7373-4E8B-BD71-6E89D5825C2F}" destId="{8A3002A8-8C50-4B91-AB53-3A0AD64E0CC9}" srcOrd="0" destOrd="0" presId="urn:microsoft.com/office/officeart/2005/8/layout/hProcess3"/>
    <dgm:cxn modelId="{16B8F343-4CEA-4671-A44B-763F823D3E1E}" srcId="{50E73849-A519-41ED-AF63-6AB76712DF68}" destId="{5156F71D-7373-4E8B-BD71-6E89D5825C2F}" srcOrd="0" destOrd="0" parTransId="{4FFA0DC4-2A69-46C9-BC73-AAD72E5FC515}" sibTransId="{5BB02742-E603-491F-A635-E71021318B7E}"/>
    <dgm:cxn modelId="{ACB3D0B4-C603-4CC8-9954-0E1FBD2F98F8}" type="presOf" srcId="{50E73849-A519-41ED-AF63-6AB76712DF68}" destId="{1BA353BC-E5A8-4289-95CF-5501107020F3}" srcOrd="0" destOrd="0" presId="urn:microsoft.com/office/officeart/2005/8/layout/hProcess3"/>
    <dgm:cxn modelId="{230A6AEE-D20B-4093-B621-38096B4B62E5}" type="presParOf" srcId="{1BA353BC-E5A8-4289-95CF-5501107020F3}" destId="{9517A3C4-3E58-4F19-89FA-B2DD9919C4A4}" srcOrd="0" destOrd="0" presId="urn:microsoft.com/office/officeart/2005/8/layout/hProcess3"/>
    <dgm:cxn modelId="{84A6CC3E-B6DB-47BF-81C2-3C174296A9C2}" type="presParOf" srcId="{1BA353BC-E5A8-4289-95CF-5501107020F3}" destId="{A586AAC6-5C91-4008-AC03-1B63B30436DF}" srcOrd="1" destOrd="0" presId="urn:microsoft.com/office/officeart/2005/8/layout/hProcess3"/>
    <dgm:cxn modelId="{3B76AEE8-A3F0-43EC-9F2A-B77C3DCE3BB2}" type="presParOf" srcId="{A586AAC6-5C91-4008-AC03-1B63B30436DF}" destId="{9232E659-2416-49FB-8711-02C0CEB9C4BC}" srcOrd="0" destOrd="0" presId="urn:microsoft.com/office/officeart/2005/8/layout/hProcess3"/>
    <dgm:cxn modelId="{45AC8949-8E79-47CB-9524-9C6820D85F3F}" type="presParOf" srcId="{A586AAC6-5C91-4008-AC03-1B63B30436DF}" destId="{14E54BFE-B0CD-4795-A5D6-CD0485B7291D}" srcOrd="1" destOrd="0" presId="urn:microsoft.com/office/officeart/2005/8/layout/hProcess3"/>
    <dgm:cxn modelId="{75BCF91C-99FA-4F53-B376-D1FC2605E5F6}" type="presParOf" srcId="{14E54BFE-B0CD-4795-A5D6-CD0485B7291D}" destId="{C4315C1E-994D-4C22-92A8-0B38FB4CE3F4}" srcOrd="0" destOrd="0" presId="urn:microsoft.com/office/officeart/2005/8/layout/hProcess3"/>
    <dgm:cxn modelId="{ED0C46DF-9008-4C5A-95CE-7D665C771801}" type="presParOf" srcId="{14E54BFE-B0CD-4795-A5D6-CD0485B7291D}" destId="{8A3002A8-8C50-4B91-AB53-3A0AD64E0CC9}" srcOrd="1" destOrd="0" presId="urn:microsoft.com/office/officeart/2005/8/layout/hProcess3"/>
    <dgm:cxn modelId="{A9E7E612-1CB1-4DE2-A10F-B454B8827B4A}" type="presParOf" srcId="{14E54BFE-B0CD-4795-A5D6-CD0485B7291D}" destId="{63BC8DA2-432C-4F65-A2A5-D6D0C3B72A12}" srcOrd="2" destOrd="0" presId="urn:microsoft.com/office/officeart/2005/8/layout/hProcess3"/>
    <dgm:cxn modelId="{01C154B5-F09B-43C5-90DA-7CB13A30736C}" type="presParOf" srcId="{14E54BFE-B0CD-4795-A5D6-CD0485B7291D}" destId="{6A774D16-3585-48AF-B58A-D805D3B7FBC9}" srcOrd="3" destOrd="0" presId="urn:microsoft.com/office/officeart/2005/8/layout/hProcess3"/>
    <dgm:cxn modelId="{C44587D1-AE90-4231-9E95-80BC99A0836A}" type="presParOf" srcId="{A586AAC6-5C91-4008-AC03-1B63B30436DF}" destId="{1C1A2846-3F3F-42F0-B897-AB3AE58D14CF}" srcOrd="2" destOrd="0" presId="urn:microsoft.com/office/officeart/2005/8/layout/hProcess3"/>
    <dgm:cxn modelId="{A415C04F-2494-4A5B-A186-40E28A13AF40}" type="presParOf" srcId="{A586AAC6-5C91-4008-AC03-1B63B30436DF}" destId="{C7559AC3-0590-4FDD-829C-DDFBE19E2313}" srcOrd="3" destOrd="0" presId="urn:microsoft.com/office/officeart/2005/8/layout/hProcess3"/>
    <dgm:cxn modelId="{FF5BE374-F9F1-492D-B979-FE0BE72A3968}" type="presParOf" srcId="{A586AAC6-5C91-4008-AC03-1B63B30436DF}" destId="{D117D47C-A5CB-4E3B-AD00-657096F3D657}" srcOrd="4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xmlns="" relId="rId5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50E73849-A519-41ED-AF63-6AB76712DF68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</dgm:pt>
    <dgm:pt modelId="{5156F71D-7373-4E8B-BD71-6E89D5825C2F}">
      <dgm:prSet phldrT="[Texte]"/>
      <dgm:spPr/>
      <dgm:t>
        <a:bodyPr/>
        <a:lstStyle/>
        <a:p>
          <a:r>
            <a:rPr lang="fr-FR"/>
            <a:t>vers </a:t>
          </a:r>
        </a:p>
      </dgm:t>
    </dgm:pt>
    <dgm:pt modelId="{4FFA0DC4-2A69-46C9-BC73-AAD72E5FC515}" type="parTrans" cxnId="{16B8F343-4CEA-4671-A44B-763F823D3E1E}">
      <dgm:prSet/>
      <dgm:spPr/>
      <dgm:t>
        <a:bodyPr/>
        <a:lstStyle/>
        <a:p>
          <a:endParaRPr lang="fr-FR"/>
        </a:p>
      </dgm:t>
    </dgm:pt>
    <dgm:pt modelId="{5BB02742-E603-491F-A635-E71021318B7E}" type="sibTrans" cxnId="{16B8F343-4CEA-4671-A44B-763F823D3E1E}">
      <dgm:prSet/>
      <dgm:spPr/>
      <dgm:t>
        <a:bodyPr/>
        <a:lstStyle/>
        <a:p>
          <a:endParaRPr lang="fr-FR"/>
        </a:p>
      </dgm:t>
    </dgm:pt>
    <dgm:pt modelId="{1BA353BC-E5A8-4289-95CF-5501107020F3}" type="pres">
      <dgm:prSet presAssocID="{50E73849-A519-41ED-AF63-6AB76712DF68}" presName="Name0" presStyleCnt="0">
        <dgm:presLayoutVars>
          <dgm:dir/>
          <dgm:animLvl val="lvl"/>
          <dgm:resizeHandles val="exact"/>
        </dgm:presLayoutVars>
      </dgm:prSet>
      <dgm:spPr/>
    </dgm:pt>
    <dgm:pt modelId="{9517A3C4-3E58-4F19-89FA-B2DD9919C4A4}" type="pres">
      <dgm:prSet presAssocID="{50E73849-A519-41ED-AF63-6AB76712DF68}" presName="dummy" presStyleCnt="0"/>
      <dgm:spPr/>
    </dgm:pt>
    <dgm:pt modelId="{A586AAC6-5C91-4008-AC03-1B63B30436DF}" type="pres">
      <dgm:prSet presAssocID="{50E73849-A519-41ED-AF63-6AB76712DF68}" presName="linH" presStyleCnt="0"/>
      <dgm:spPr/>
    </dgm:pt>
    <dgm:pt modelId="{9232E659-2416-49FB-8711-02C0CEB9C4BC}" type="pres">
      <dgm:prSet presAssocID="{50E73849-A519-41ED-AF63-6AB76712DF68}" presName="padding1" presStyleCnt="0"/>
      <dgm:spPr/>
    </dgm:pt>
    <dgm:pt modelId="{14E54BFE-B0CD-4795-A5D6-CD0485B7291D}" type="pres">
      <dgm:prSet presAssocID="{5156F71D-7373-4E8B-BD71-6E89D5825C2F}" presName="linV" presStyleCnt="0"/>
      <dgm:spPr/>
    </dgm:pt>
    <dgm:pt modelId="{C4315C1E-994D-4C22-92A8-0B38FB4CE3F4}" type="pres">
      <dgm:prSet presAssocID="{5156F71D-7373-4E8B-BD71-6E89D5825C2F}" presName="spVertical1" presStyleCnt="0"/>
      <dgm:spPr/>
    </dgm:pt>
    <dgm:pt modelId="{8A3002A8-8C50-4B91-AB53-3A0AD64E0CC9}" type="pres">
      <dgm:prSet presAssocID="{5156F71D-7373-4E8B-BD71-6E89D5825C2F}" presName="parTx" presStyleLbl="revTx" presStyleIdx="0" presStyleCnt="1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63BC8DA2-432C-4F65-A2A5-D6D0C3B72A12}" type="pres">
      <dgm:prSet presAssocID="{5156F71D-7373-4E8B-BD71-6E89D5825C2F}" presName="spVertical2" presStyleCnt="0"/>
      <dgm:spPr/>
    </dgm:pt>
    <dgm:pt modelId="{6A774D16-3585-48AF-B58A-D805D3B7FBC9}" type="pres">
      <dgm:prSet presAssocID="{5156F71D-7373-4E8B-BD71-6E89D5825C2F}" presName="spVertical3" presStyleCnt="0"/>
      <dgm:spPr/>
    </dgm:pt>
    <dgm:pt modelId="{1C1A2846-3F3F-42F0-B897-AB3AE58D14CF}" type="pres">
      <dgm:prSet presAssocID="{50E73849-A519-41ED-AF63-6AB76712DF68}" presName="padding2" presStyleCnt="0"/>
      <dgm:spPr/>
    </dgm:pt>
    <dgm:pt modelId="{C7559AC3-0590-4FDD-829C-DDFBE19E2313}" type="pres">
      <dgm:prSet presAssocID="{50E73849-A519-41ED-AF63-6AB76712DF68}" presName="negArrow" presStyleCnt="0"/>
      <dgm:spPr/>
    </dgm:pt>
    <dgm:pt modelId="{D117D47C-A5CB-4E3B-AD00-657096F3D657}" type="pres">
      <dgm:prSet presAssocID="{50E73849-A519-41ED-AF63-6AB76712DF68}" presName="backgroundArrow" presStyleLbl="node1" presStyleIdx="0" presStyleCnt="1"/>
      <dgm:spPr/>
    </dgm:pt>
  </dgm:ptLst>
  <dgm:cxnLst>
    <dgm:cxn modelId="{34F33AA8-DD33-44F1-86EB-8052D574C522}" type="presOf" srcId="{5156F71D-7373-4E8B-BD71-6E89D5825C2F}" destId="{8A3002A8-8C50-4B91-AB53-3A0AD64E0CC9}" srcOrd="0" destOrd="0" presId="urn:microsoft.com/office/officeart/2005/8/layout/hProcess3"/>
    <dgm:cxn modelId="{53350FA7-983E-4D98-BBEC-6A4DFA7ACA87}" type="presOf" srcId="{50E73849-A519-41ED-AF63-6AB76712DF68}" destId="{1BA353BC-E5A8-4289-95CF-5501107020F3}" srcOrd="0" destOrd="0" presId="urn:microsoft.com/office/officeart/2005/8/layout/hProcess3"/>
    <dgm:cxn modelId="{16B8F343-4CEA-4671-A44B-763F823D3E1E}" srcId="{50E73849-A519-41ED-AF63-6AB76712DF68}" destId="{5156F71D-7373-4E8B-BD71-6E89D5825C2F}" srcOrd="0" destOrd="0" parTransId="{4FFA0DC4-2A69-46C9-BC73-AAD72E5FC515}" sibTransId="{5BB02742-E603-491F-A635-E71021318B7E}"/>
    <dgm:cxn modelId="{4152E858-7265-4CAE-9654-DFDF55080C36}" type="presParOf" srcId="{1BA353BC-E5A8-4289-95CF-5501107020F3}" destId="{9517A3C4-3E58-4F19-89FA-B2DD9919C4A4}" srcOrd="0" destOrd="0" presId="urn:microsoft.com/office/officeart/2005/8/layout/hProcess3"/>
    <dgm:cxn modelId="{3B31DFBD-856C-4753-AE61-BD24B8AF3304}" type="presParOf" srcId="{1BA353BC-E5A8-4289-95CF-5501107020F3}" destId="{A586AAC6-5C91-4008-AC03-1B63B30436DF}" srcOrd="1" destOrd="0" presId="urn:microsoft.com/office/officeart/2005/8/layout/hProcess3"/>
    <dgm:cxn modelId="{40584F79-B4B3-496E-8E3D-4880F35E22EE}" type="presParOf" srcId="{A586AAC6-5C91-4008-AC03-1B63B30436DF}" destId="{9232E659-2416-49FB-8711-02C0CEB9C4BC}" srcOrd="0" destOrd="0" presId="urn:microsoft.com/office/officeart/2005/8/layout/hProcess3"/>
    <dgm:cxn modelId="{E13BC3F2-C8BF-4FEE-A7FB-E0F9960923E1}" type="presParOf" srcId="{A586AAC6-5C91-4008-AC03-1B63B30436DF}" destId="{14E54BFE-B0CD-4795-A5D6-CD0485B7291D}" srcOrd="1" destOrd="0" presId="urn:microsoft.com/office/officeart/2005/8/layout/hProcess3"/>
    <dgm:cxn modelId="{D314F60A-4E84-4D98-B7F9-0AB607370071}" type="presParOf" srcId="{14E54BFE-B0CD-4795-A5D6-CD0485B7291D}" destId="{C4315C1E-994D-4C22-92A8-0B38FB4CE3F4}" srcOrd="0" destOrd="0" presId="urn:microsoft.com/office/officeart/2005/8/layout/hProcess3"/>
    <dgm:cxn modelId="{00C218A9-3249-48E7-9B19-4F833BBB9B95}" type="presParOf" srcId="{14E54BFE-B0CD-4795-A5D6-CD0485B7291D}" destId="{8A3002A8-8C50-4B91-AB53-3A0AD64E0CC9}" srcOrd="1" destOrd="0" presId="urn:microsoft.com/office/officeart/2005/8/layout/hProcess3"/>
    <dgm:cxn modelId="{C2922F61-6D9C-4E63-A0EC-ED98BFC18EF1}" type="presParOf" srcId="{14E54BFE-B0CD-4795-A5D6-CD0485B7291D}" destId="{63BC8DA2-432C-4F65-A2A5-D6D0C3B72A12}" srcOrd="2" destOrd="0" presId="urn:microsoft.com/office/officeart/2005/8/layout/hProcess3"/>
    <dgm:cxn modelId="{DAA93A9C-56D9-4158-892F-CB2DD0DC7441}" type="presParOf" srcId="{14E54BFE-B0CD-4795-A5D6-CD0485B7291D}" destId="{6A774D16-3585-48AF-B58A-D805D3B7FBC9}" srcOrd="3" destOrd="0" presId="urn:microsoft.com/office/officeart/2005/8/layout/hProcess3"/>
    <dgm:cxn modelId="{9EE558CC-4500-4DF8-AEAA-0B1F1832E7CF}" type="presParOf" srcId="{A586AAC6-5C91-4008-AC03-1B63B30436DF}" destId="{1C1A2846-3F3F-42F0-B897-AB3AE58D14CF}" srcOrd="2" destOrd="0" presId="urn:microsoft.com/office/officeart/2005/8/layout/hProcess3"/>
    <dgm:cxn modelId="{148CA65F-8FA4-4AE3-A959-DB3FECAE3EA6}" type="presParOf" srcId="{A586AAC6-5C91-4008-AC03-1B63B30436DF}" destId="{C7559AC3-0590-4FDD-829C-DDFBE19E2313}" srcOrd="3" destOrd="0" presId="urn:microsoft.com/office/officeart/2005/8/layout/hProcess3"/>
    <dgm:cxn modelId="{16DED39A-BFFA-48BC-B384-A64BF88863CB}" type="presParOf" srcId="{A586AAC6-5C91-4008-AC03-1B63B30436DF}" destId="{D117D47C-A5CB-4E3B-AD00-657096F3D657}" srcOrd="4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xmlns="" relId="rId10" minVer="http://schemas.openxmlformats.org/drawingml/2006/diagram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50E73849-A519-41ED-AF63-6AB76712DF68}" type="doc">
      <dgm:prSet loTypeId="urn:microsoft.com/office/officeart/2005/8/layout/hProcess3" loCatId="process" qsTypeId="urn:microsoft.com/office/officeart/2005/8/quickstyle/simple1" qsCatId="simple" csTypeId="urn:microsoft.com/office/officeart/2005/8/colors/accent1_2" csCatId="accent1" phldr="1"/>
      <dgm:spPr/>
    </dgm:pt>
    <dgm:pt modelId="{5156F71D-7373-4E8B-BD71-6E89D5825C2F}">
      <dgm:prSet phldrT="[Texte]"/>
      <dgm:spPr/>
      <dgm:t>
        <a:bodyPr/>
        <a:lstStyle/>
        <a:p>
          <a:r>
            <a:rPr lang="fr-FR"/>
            <a:t>vers </a:t>
          </a:r>
        </a:p>
      </dgm:t>
    </dgm:pt>
    <dgm:pt modelId="{4FFA0DC4-2A69-46C9-BC73-AAD72E5FC515}" type="parTrans" cxnId="{16B8F343-4CEA-4671-A44B-763F823D3E1E}">
      <dgm:prSet/>
      <dgm:spPr/>
      <dgm:t>
        <a:bodyPr/>
        <a:lstStyle/>
        <a:p>
          <a:endParaRPr lang="fr-FR"/>
        </a:p>
      </dgm:t>
    </dgm:pt>
    <dgm:pt modelId="{5BB02742-E603-491F-A635-E71021318B7E}" type="sibTrans" cxnId="{16B8F343-4CEA-4671-A44B-763F823D3E1E}">
      <dgm:prSet/>
      <dgm:spPr/>
      <dgm:t>
        <a:bodyPr/>
        <a:lstStyle/>
        <a:p>
          <a:endParaRPr lang="fr-FR"/>
        </a:p>
      </dgm:t>
    </dgm:pt>
    <dgm:pt modelId="{1BA353BC-E5A8-4289-95CF-5501107020F3}" type="pres">
      <dgm:prSet presAssocID="{50E73849-A519-41ED-AF63-6AB76712DF68}" presName="Name0" presStyleCnt="0">
        <dgm:presLayoutVars>
          <dgm:dir/>
          <dgm:animLvl val="lvl"/>
          <dgm:resizeHandles val="exact"/>
        </dgm:presLayoutVars>
      </dgm:prSet>
      <dgm:spPr/>
    </dgm:pt>
    <dgm:pt modelId="{9517A3C4-3E58-4F19-89FA-B2DD9919C4A4}" type="pres">
      <dgm:prSet presAssocID="{50E73849-A519-41ED-AF63-6AB76712DF68}" presName="dummy" presStyleCnt="0"/>
      <dgm:spPr/>
    </dgm:pt>
    <dgm:pt modelId="{A586AAC6-5C91-4008-AC03-1B63B30436DF}" type="pres">
      <dgm:prSet presAssocID="{50E73849-A519-41ED-AF63-6AB76712DF68}" presName="linH" presStyleCnt="0"/>
      <dgm:spPr/>
    </dgm:pt>
    <dgm:pt modelId="{9232E659-2416-49FB-8711-02C0CEB9C4BC}" type="pres">
      <dgm:prSet presAssocID="{50E73849-A519-41ED-AF63-6AB76712DF68}" presName="padding1" presStyleCnt="0"/>
      <dgm:spPr/>
    </dgm:pt>
    <dgm:pt modelId="{14E54BFE-B0CD-4795-A5D6-CD0485B7291D}" type="pres">
      <dgm:prSet presAssocID="{5156F71D-7373-4E8B-BD71-6E89D5825C2F}" presName="linV" presStyleCnt="0"/>
      <dgm:spPr/>
    </dgm:pt>
    <dgm:pt modelId="{C4315C1E-994D-4C22-92A8-0B38FB4CE3F4}" type="pres">
      <dgm:prSet presAssocID="{5156F71D-7373-4E8B-BD71-6E89D5825C2F}" presName="spVertical1" presStyleCnt="0"/>
      <dgm:spPr/>
    </dgm:pt>
    <dgm:pt modelId="{8A3002A8-8C50-4B91-AB53-3A0AD64E0CC9}" type="pres">
      <dgm:prSet presAssocID="{5156F71D-7373-4E8B-BD71-6E89D5825C2F}" presName="parTx" presStyleLbl="revTx" presStyleIdx="0" presStyleCnt="1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fr-FR"/>
        </a:p>
      </dgm:t>
    </dgm:pt>
    <dgm:pt modelId="{63BC8DA2-432C-4F65-A2A5-D6D0C3B72A12}" type="pres">
      <dgm:prSet presAssocID="{5156F71D-7373-4E8B-BD71-6E89D5825C2F}" presName="spVertical2" presStyleCnt="0"/>
      <dgm:spPr/>
    </dgm:pt>
    <dgm:pt modelId="{6A774D16-3585-48AF-B58A-D805D3B7FBC9}" type="pres">
      <dgm:prSet presAssocID="{5156F71D-7373-4E8B-BD71-6E89D5825C2F}" presName="spVertical3" presStyleCnt="0"/>
      <dgm:spPr/>
    </dgm:pt>
    <dgm:pt modelId="{1C1A2846-3F3F-42F0-B897-AB3AE58D14CF}" type="pres">
      <dgm:prSet presAssocID="{50E73849-A519-41ED-AF63-6AB76712DF68}" presName="padding2" presStyleCnt="0"/>
      <dgm:spPr/>
    </dgm:pt>
    <dgm:pt modelId="{C7559AC3-0590-4FDD-829C-DDFBE19E2313}" type="pres">
      <dgm:prSet presAssocID="{50E73849-A519-41ED-AF63-6AB76712DF68}" presName="negArrow" presStyleCnt="0"/>
      <dgm:spPr/>
    </dgm:pt>
    <dgm:pt modelId="{D117D47C-A5CB-4E3B-AD00-657096F3D657}" type="pres">
      <dgm:prSet presAssocID="{50E73849-A519-41ED-AF63-6AB76712DF68}" presName="backgroundArrow" presStyleLbl="node1" presStyleIdx="0" presStyleCnt="1"/>
      <dgm:spPr/>
    </dgm:pt>
  </dgm:ptLst>
  <dgm:cxnLst>
    <dgm:cxn modelId="{1EF9156C-BEAC-493D-8EAD-B13A82E685CC}" type="presOf" srcId="{50E73849-A519-41ED-AF63-6AB76712DF68}" destId="{1BA353BC-E5A8-4289-95CF-5501107020F3}" srcOrd="0" destOrd="0" presId="urn:microsoft.com/office/officeart/2005/8/layout/hProcess3"/>
    <dgm:cxn modelId="{9AADDE3F-4ECC-4F4A-B1DF-3FF1EAF4EC73}" type="presOf" srcId="{5156F71D-7373-4E8B-BD71-6E89D5825C2F}" destId="{8A3002A8-8C50-4B91-AB53-3A0AD64E0CC9}" srcOrd="0" destOrd="0" presId="urn:microsoft.com/office/officeart/2005/8/layout/hProcess3"/>
    <dgm:cxn modelId="{16B8F343-4CEA-4671-A44B-763F823D3E1E}" srcId="{50E73849-A519-41ED-AF63-6AB76712DF68}" destId="{5156F71D-7373-4E8B-BD71-6E89D5825C2F}" srcOrd="0" destOrd="0" parTransId="{4FFA0DC4-2A69-46C9-BC73-AAD72E5FC515}" sibTransId="{5BB02742-E603-491F-A635-E71021318B7E}"/>
    <dgm:cxn modelId="{18862652-B0BC-4879-B337-F32B82498D61}" type="presParOf" srcId="{1BA353BC-E5A8-4289-95CF-5501107020F3}" destId="{9517A3C4-3E58-4F19-89FA-B2DD9919C4A4}" srcOrd="0" destOrd="0" presId="urn:microsoft.com/office/officeart/2005/8/layout/hProcess3"/>
    <dgm:cxn modelId="{198C2385-CE5B-43C9-A73F-4C904BC43889}" type="presParOf" srcId="{1BA353BC-E5A8-4289-95CF-5501107020F3}" destId="{A586AAC6-5C91-4008-AC03-1B63B30436DF}" srcOrd="1" destOrd="0" presId="urn:microsoft.com/office/officeart/2005/8/layout/hProcess3"/>
    <dgm:cxn modelId="{3E5720DC-36C5-498E-BB41-359BCFFFA211}" type="presParOf" srcId="{A586AAC6-5C91-4008-AC03-1B63B30436DF}" destId="{9232E659-2416-49FB-8711-02C0CEB9C4BC}" srcOrd="0" destOrd="0" presId="urn:microsoft.com/office/officeart/2005/8/layout/hProcess3"/>
    <dgm:cxn modelId="{7287D90D-E4E4-40FC-BEDA-A704895A50B0}" type="presParOf" srcId="{A586AAC6-5C91-4008-AC03-1B63B30436DF}" destId="{14E54BFE-B0CD-4795-A5D6-CD0485B7291D}" srcOrd="1" destOrd="0" presId="urn:microsoft.com/office/officeart/2005/8/layout/hProcess3"/>
    <dgm:cxn modelId="{1D723D34-70A1-486B-8E41-804C0A389AA0}" type="presParOf" srcId="{14E54BFE-B0CD-4795-A5D6-CD0485B7291D}" destId="{C4315C1E-994D-4C22-92A8-0B38FB4CE3F4}" srcOrd="0" destOrd="0" presId="urn:microsoft.com/office/officeart/2005/8/layout/hProcess3"/>
    <dgm:cxn modelId="{40789809-042F-4B77-81A5-8A6CCC60CA1A}" type="presParOf" srcId="{14E54BFE-B0CD-4795-A5D6-CD0485B7291D}" destId="{8A3002A8-8C50-4B91-AB53-3A0AD64E0CC9}" srcOrd="1" destOrd="0" presId="urn:microsoft.com/office/officeart/2005/8/layout/hProcess3"/>
    <dgm:cxn modelId="{6CAF4D36-A52B-40E0-A77B-BC4FB09BF7FD}" type="presParOf" srcId="{14E54BFE-B0CD-4795-A5D6-CD0485B7291D}" destId="{63BC8DA2-432C-4F65-A2A5-D6D0C3B72A12}" srcOrd="2" destOrd="0" presId="urn:microsoft.com/office/officeart/2005/8/layout/hProcess3"/>
    <dgm:cxn modelId="{03F9BB71-5B39-4D0A-8C5C-4DDF3A313EEC}" type="presParOf" srcId="{14E54BFE-B0CD-4795-A5D6-CD0485B7291D}" destId="{6A774D16-3585-48AF-B58A-D805D3B7FBC9}" srcOrd="3" destOrd="0" presId="urn:microsoft.com/office/officeart/2005/8/layout/hProcess3"/>
    <dgm:cxn modelId="{523555B3-9199-4A47-AC8E-40A571C14A30}" type="presParOf" srcId="{A586AAC6-5C91-4008-AC03-1B63B30436DF}" destId="{1C1A2846-3F3F-42F0-B897-AB3AE58D14CF}" srcOrd="2" destOrd="0" presId="urn:microsoft.com/office/officeart/2005/8/layout/hProcess3"/>
    <dgm:cxn modelId="{7CDF729A-987F-4886-A34E-B2E1EE8E7BF3}" type="presParOf" srcId="{A586AAC6-5C91-4008-AC03-1B63B30436DF}" destId="{C7559AC3-0590-4FDD-829C-DDFBE19E2313}" srcOrd="3" destOrd="0" presId="urn:microsoft.com/office/officeart/2005/8/layout/hProcess3"/>
    <dgm:cxn modelId="{5A4554E7-8925-4F46-B622-B1265A71C334}" type="presParOf" srcId="{A586AAC6-5C91-4008-AC03-1B63B30436DF}" destId="{D117D47C-A5CB-4E3B-AD00-657096F3D657}" srcOrd="4" destOrd="0" presId="urn:microsoft.com/office/officeart/2005/8/layout/hProcess3"/>
  </dgm:cxnLst>
  <dgm:bg/>
  <dgm:whole/>
  <dgm:extLst>
    <a:ext uri="http://schemas.microsoft.com/office/drawing/2008/diagram">
      <dsp:dataModelExt xmlns:dsp="http://schemas.microsoft.com/office/drawing/2008/diagram" xmlns="" relId="rId1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D117D47C-A5CB-4E3B-AD00-657096F3D657}">
      <dsp:nvSpPr>
        <dsp:cNvPr id="0" name=""/>
        <dsp:cNvSpPr/>
      </dsp:nvSpPr>
      <dsp:spPr>
        <a:xfrm>
          <a:off x="1441" y="0"/>
          <a:ext cx="1474933" cy="276224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</dsp:spTree>
</dsp:drawing>
</file>

<file path=xl/diagrams/drawing2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D117D47C-A5CB-4E3B-AD00-657096F3D657}">
      <dsp:nvSpPr>
        <dsp:cNvPr id="0" name=""/>
        <dsp:cNvSpPr/>
      </dsp:nvSpPr>
      <dsp:spPr>
        <a:xfrm>
          <a:off x="1441" y="0"/>
          <a:ext cx="1474933" cy="276224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</dsp:spTree>
</dsp:drawing>
</file>

<file path=xl/diagrams/drawing3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D117D47C-A5CB-4E3B-AD00-657096F3D657}">
      <dsp:nvSpPr>
        <dsp:cNvPr id="0" name=""/>
        <dsp:cNvSpPr/>
      </dsp:nvSpPr>
      <dsp:spPr>
        <a:xfrm>
          <a:off x="1441" y="0"/>
          <a:ext cx="1474933" cy="276224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</dsp:spTree>
</dsp:drawing>
</file>

<file path=xl/diagrams/drawing4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D117D47C-A5CB-4E3B-AD00-657096F3D657}">
      <dsp:nvSpPr>
        <dsp:cNvPr id="0" name=""/>
        <dsp:cNvSpPr/>
      </dsp:nvSpPr>
      <dsp:spPr>
        <a:xfrm>
          <a:off x="1441" y="0"/>
          <a:ext cx="1474933" cy="276224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</dsp:spTree>
</dsp:drawing>
</file>

<file path=xl/diagrams/drawing5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D117D47C-A5CB-4E3B-AD00-657096F3D657}">
      <dsp:nvSpPr>
        <dsp:cNvPr id="0" name=""/>
        <dsp:cNvSpPr/>
      </dsp:nvSpPr>
      <dsp:spPr>
        <a:xfrm>
          <a:off x="3597" y="0"/>
          <a:ext cx="1469180" cy="276224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A3002A8-8C50-4B91-AB53-3A0AD64E0CC9}">
      <dsp:nvSpPr>
        <dsp:cNvPr id="0" name=""/>
        <dsp:cNvSpPr/>
      </dsp:nvSpPr>
      <dsp:spPr>
        <a:xfrm>
          <a:off x="121394" y="68994"/>
          <a:ext cx="1282663" cy="13798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50800" rIns="0" bIns="5080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500" kern="1200"/>
            <a:t>vers </a:t>
          </a:r>
        </a:p>
      </dsp:txBody>
      <dsp:txXfrm>
        <a:off x="121394" y="68994"/>
        <a:ext cx="1282663" cy="137988"/>
      </dsp:txXfrm>
    </dsp:sp>
  </dsp:spTree>
</dsp:drawing>
</file>

<file path=xl/diagrams/drawing6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D117D47C-A5CB-4E3B-AD00-657096F3D657}">
      <dsp:nvSpPr>
        <dsp:cNvPr id="0" name=""/>
        <dsp:cNvSpPr/>
      </dsp:nvSpPr>
      <dsp:spPr>
        <a:xfrm>
          <a:off x="3597" y="0"/>
          <a:ext cx="1469180" cy="276224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A3002A8-8C50-4B91-AB53-3A0AD64E0CC9}">
      <dsp:nvSpPr>
        <dsp:cNvPr id="0" name=""/>
        <dsp:cNvSpPr/>
      </dsp:nvSpPr>
      <dsp:spPr>
        <a:xfrm>
          <a:off x="121394" y="68994"/>
          <a:ext cx="1282663" cy="13798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50800" rIns="0" bIns="5080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500" kern="1200"/>
            <a:t>vers </a:t>
          </a:r>
        </a:p>
      </dsp:txBody>
      <dsp:txXfrm>
        <a:off x="121394" y="68994"/>
        <a:ext cx="1282663" cy="137988"/>
      </dsp:txXfrm>
    </dsp:sp>
  </dsp:spTree>
</dsp:drawing>
</file>

<file path=xl/diagrams/drawing7.xml><?xml version="1.0" encoding="utf-8"?>
<dsp:drawing xmlns:dgm="http://schemas.openxmlformats.org/drawingml/2006/diagram" xmlns:a="http://schemas.openxmlformats.org/drawingml/2006/main" xmlns:dsp="http://schemas.microsoft.com/office/drawing/2008/diagram">
  <dsp:spTree>
    <dsp:nvGrpSpPr>
      <dsp:cNvPr id="0" name=""/>
      <dsp:cNvGrpSpPr/>
    </dsp:nvGrpSpPr>
    <dsp:grpSpPr/>
    <dsp:sp modelId="{D117D47C-A5CB-4E3B-AD00-657096F3D657}">
      <dsp:nvSpPr>
        <dsp:cNvPr id="0" name=""/>
        <dsp:cNvSpPr/>
      </dsp:nvSpPr>
      <dsp:spPr>
        <a:xfrm>
          <a:off x="3597" y="0"/>
          <a:ext cx="1469180" cy="276224"/>
        </a:xfrm>
        <a:prstGeom prst="rightArrow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A3002A8-8C50-4B91-AB53-3A0AD64E0CC9}">
      <dsp:nvSpPr>
        <dsp:cNvPr id="0" name=""/>
        <dsp:cNvSpPr/>
      </dsp:nvSpPr>
      <dsp:spPr>
        <a:xfrm>
          <a:off x="121394" y="68994"/>
          <a:ext cx="1282663" cy="13798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0" tIns="50800" rIns="0" bIns="50800" numCol="1" spcCol="1270" anchor="ctr" anchorCtr="0">
          <a:noAutofit/>
        </a:bodyPr>
        <a:lstStyle/>
        <a:p>
          <a:pPr lvl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r-FR" sz="500" kern="1200"/>
            <a:t>vers </a:t>
          </a:r>
        </a:p>
      </dsp:txBody>
      <dsp:txXfrm>
        <a:off x="121394" y="68994"/>
        <a:ext cx="1282663" cy="13798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5/8/layout/hProcess3">
  <dgm:title val=""/>
  <dgm:desc val=""/>
  <dgm:catLst>
    <dgm:cat type="process" pri="6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 chOrder="t">
    <dgm:varLst>
      <dgm:dir/>
      <dgm:animLvl val="lvl"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dummy" refType="w"/>
      <dgm:constr type="h" for="ch" forName="dummy" refType="h"/>
      <dgm:constr type="h" for="ch" forName="dummy" refType="w" refFor="ch" refForName="dummy" op="lte" fact="0.4"/>
      <dgm:constr type="ctrX" for="ch" forName="dummy" refType="w" fact="0.5"/>
      <dgm:constr type="ctrY" for="ch" forName="dummy" refType="h" fact="0.5"/>
      <dgm:constr type="w" for="ch" forName="linH" refType="w"/>
      <dgm:constr type="h" for="ch" forName="linH" refType="h"/>
      <dgm:constr type="ctrX" for="ch" forName="linH" refType="w" fact="0.5"/>
      <dgm:constr type="ctrY" for="ch" forName="linH" refType="h" fact="0.5"/>
      <dgm:constr type="userP" for="ch" forName="linH" refType="h" refFor="ch" refForName="dummy" fact="0.25"/>
      <dgm:constr type="userT" for="des" forName="parTx" refType="w" refFor="ch" refForName="dummy" fact="0.2"/>
    </dgm:constrLst>
    <dgm:ruleLst/>
    <dgm:layoutNode name="dummy">
      <dgm:alg type="sp"/>
      <dgm:shape xmlns:r="http://schemas.openxmlformats.org/officeDocument/2006/relationships" r:blip="">
        <dgm:adjLst/>
      </dgm:shape>
      <dgm:presOf/>
      <dgm:constrLst/>
      <dgm:ruleLst/>
    </dgm:layoutNode>
    <dgm:layoutNode name="linH">
      <dgm:choose name="Name1">
        <dgm:if name="Name2" func="var" arg="dir" op="equ" val="norm">
          <dgm:alg type="lin">
            <dgm:param type="linDir" val="fromL"/>
            <dgm:param type="nodeVertAlign" val="t"/>
          </dgm:alg>
        </dgm:if>
        <dgm:else name="Name3">
          <dgm:alg type="lin">
            <dgm:param type="linDir" val="fromR"/>
            <dgm:param type="nodeVertAlign" val="t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primFontSz" for="des" forName="parTx" val="65"/>
        <dgm:constr type="primFontSz" for="des" forName="desTx" refType="primFontSz" refFor="des" refForName="parTx" op="equ"/>
        <dgm:constr type="h" for="des" forName="parTx" refType="primFontSz" refFor="des" refForName="parTx"/>
        <dgm:constr type="h" for="des" forName="desTx" refType="primFontSz" refFor="des" refForName="parTx" fact="0.5"/>
        <dgm:constr type="h" for="des" forName="parTx" op="equ"/>
        <dgm:constr type="h" for="des" forName="desTx" op="equ"/>
        <dgm:constr type="h" for="ch" forName="backgroundArrow" refType="primFontSz" refFor="des" refForName="parTx" fact="2"/>
        <dgm:constr type="h" for="ch" forName="backgroundArrow" refType="h" refFor="des" refForName="parTx" op="lte" fact="2"/>
        <dgm:constr type="h" for="ch" forName="backgroundArrow" refType="h" refFor="des" refForName="parTx" op="gte" fact="2"/>
        <dgm:constr type="h" for="des" forName="spVertical1" refType="primFontSz" refFor="des" refForName="parTx" fact="0.5"/>
        <dgm:constr type="h" for="des" forName="spVertical1" refType="h" refFor="des" refForName="parTx" op="lte" fact="0.5"/>
        <dgm:constr type="h" for="des" forName="spVertical1" refType="h" refFor="des" refForName="parTx" op="gte" fact="0.5"/>
        <dgm:constr type="h" for="des" forName="spVertical2" refType="primFontSz" refFor="des" refForName="parTx" fact="0.5"/>
        <dgm:constr type="h" for="des" forName="spVertical2" refType="h" refFor="des" refForName="parTx" op="lte" fact="0.5"/>
        <dgm:constr type="h" for="des" forName="spVertical2" refType="h" refFor="des" refForName="parTx" op="gte" fact="0.5"/>
        <dgm:constr type="h" for="des" forName="spVertical3" refType="primFontSz" refFor="des" refForName="parTx" fact="-0.4"/>
        <dgm:constr type="h" for="des" forName="spVertical3" refType="h" refFor="des" refForName="parTx" op="lte" fact="-0.4"/>
        <dgm:constr type="h" for="des" forName="spVertical3" refType="h" refFor="des" refForName="parTx" op="gte" fact="-0.4"/>
        <dgm:constr type="w" for="ch" forName="backgroundArrow" refType="w"/>
        <dgm:constr type="w" for="ch" forName="negArrow" refType="w" fact="-1"/>
        <dgm:constr type="w" for="ch" forName="linV" refType="w"/>
        <dgm:constr type="w" for="ch" forName="space" refType="w" refFor="ch" refForName="linV" fact="0.2"/>
        <dgm:constr type="w" for="ch" forName="padding1" refType="w" fact="0.08"/>
        <dgm:constr type="userP"/>
        <dgm:constr type="w" for="ch" forName="padding2" refType="userP"/>
      </dgm:constrLst>
      <dgm:ruleLst>
        <dgm:rule type="w" for="ch" forName="linV" val="0" fact="NaN" max="NaN"/>
        <dgm:rule type="primFontSz" for="des" forName="parTx" val="5" fact="NaN" max="NaN"/>
      </dgm:ruleLst>
      <dgm:layoutNode name="padding1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forEach name="Name4" axis="ch" ptType="node">
        <dgm:layoutNode name="linV">
          <dgm:alg type="lin">
            <dgm:param type="linDir" val="fromT"/>
          </dgm:alg>
          <dgm:shape xmlns:r="http://schemas.openxmlformats.org/officeDocument/2006/relationships" r:blip="">
            <dgm:adjLst/>
          </dgm:shape>
          <dgm:presOf/>
          <dgm:constrLst>
            <dgm:constr type="w" for="ch" forName="spVertical1" refType="w"/>
            <dgm:constr type="w" for="ch" forName="parTx" refType="w"/>
            <dgm:constr type="w" for="ch" forName="spVertical2" refType="w"/>
            <dgm:constr type="w" for="ch" forName="spVertical3" refType="w"/>
            <dgm:constr type="w" for="ch" forName="desTx" refType="w"/>
          </dgm:constrLst>
          <dgm:ruleLst/>
          <dgm:layoutNode name="spVertical1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parTx" styleLbl="revTx">
            <dgm:varLst>
              <dgm:chMax val="0"/>
              <dgm:chPref val="0"/>
              <dgm:bulletEnabled val="1"/>
            </dgm:varLst>
            <dgm:choose name="Name5">
              <dgm:if name="Name6" axis="root des" ptType="all node" func="maxDepth" op="gt" val="1">
                <dgm:alg type="tx">
                  <dgm:param type="parTxLTRAlign" val="l"/>
                  <dgm:param type="parTxRTLAlign" val="r"/>
                </dgm:alg>
              </dgm:if>
              <dgm:else name="Name7">
                <dgm:alg type="tx">
                  <dgm:param type="parTxLTRAlign" val="ctr"/>
                  <dgm:param type="parTxRTLAlign" val="ctr"/>
                </dgm:alg>
              </dgm:else>
            </dgm:choose>
            <dgm:shape xmlns:r="http://schemas.openxmlformats.org/officeDocument/2006/relationships" type="rect" r:blip="">
              <dgm:adjLst/>
            </dgm:shape>
            <dgm:presOf axis="self" ptType="node"/>
            <dgm:choose name="Name8">
              <dgm:if name="Name9" func="var" arg="dir" op="equ" val="norm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if>
              <dgm:else name="Name10">
                <dgm:constrLst>
                  <dgm:constr type="userT"/>
                  <dgm:constr type="h" refType="userT" op="lte"/>
                  <dgm:constr type="tMarg" refType="primFontSz" fact="0.8"/>
                  <dgm:constr type="bMarg" refType="tMarg"/>
                  <dgm:constr type="lMarg"/>
                  <dgm:constr type="rMarg"/>
                </dgm:constrLst>
              </dgm:else>
            </dgm:choose>
            <dgm:ruleLst>
              <dgm:rule type="h" val="INF" fact="NaN" max="NaN"/>
            </dgm:ruleLst>
          </dgm:layoutNode>
          <dgm:layoutNode name="spVertical2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layoutNode name="spVertical3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  <dgm:choose name="Name11">
            <dgm:if name="Name12" axis="ch" ptType="node" func="cnt" op="gte" val="1">
              <dgm:layoutNode name="desTx" styleLbl="revTx">
                <dgm:varLst>
                  <dgm:bulletEnabled val="1"/>
                </dgm:varLst>
                <dgm:alg type="tx">
                  <dgm:param type="stBulletLvl" val="1"/>
                </dgm:alg>
                <dgm:shape xmlns:r="http://schemas.openxmlformats.org/officeDocument/2006/relationships" type="rect" r:blip="">
                  <dgm:adjLst/>
                </dgm:shape>
                <dgm:presOf axis="des" ptType="node"/>
                <dgm:constrLst>
                  <dgm:constr type="tMarg"/>
                  <dgm:constr type="bMarg"/>
                  <dgm:constr type="rMarg"/>
                  <dgm:constr type="lMarg"/>
                </dgm:constrLst>
                <dgm:ruleLst>
                  <dgm:rule type="h" val="INF" fact="NaN" max="NaN"/>
                </dgm:ruleLst>
              </dgm:layoutNode>
            </dgm:if>
            <dgm:else name="Name13"/>
          </dgm:choose>
        </dgm:layoutNode>
        <dgm:forEach name="Name14" axis="followSib" ptType="sibTrans" cnt="1">
          <dgm:layoutNode name="space">
            <dgm:alg type="sp"/>
            <dgm:shape xmlns:r="http://schemas.openxmlformats.org/officeDocument/2006/relationships" r:blip="">
              <dgm:adjLst/>
            </dgm:shape>
            <dgm:presOf/>
            <dgm:constrLst/>
            <dgm:ruleLst/>
          </dgm:layoutNode>
        </dgm:forEach>
      </dgm:forEach>
      <dgm:layoutNode name="padding2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negArrow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backgroundArrow" styleLbl="node1">
        <dgm:alg type="sp"/>
        <dgm:choose name="Name15">
          <dgm:if name="Name16" func="var" arg="dir" op="equ" val="norm">
            <dgm:shape xmlns:r="http://schemas.openxmlformats.org/officeDocument/2006/relationships" type="rightArrow" r:blip="">
              <dgm:adjLst/>
            </dgm:shape>
          </dgm:if>
          <dgm:else name="Name17">
            <dgm:shape xmlns:r="http://schemas.openxmlformats.org/officeDocument/2006/relationships" type="leftArrow" r:blip="">
              <dgm:adjLst/>
            </dgm:shape>
          </dgm:else>
        </dgm:choose>
        <dgm:presOf/>
        <dgm:constrLst/>
        <dgm:ruleLst/>
      </dgm:layoutNode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4.xml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5" Type="http://schemas.microsoft.com/office/2007/relationships/diagramDrawing" Target="../diagrams/drawing4.xml"/><Relationship Id="rId4" Type="http://schemas.openxmlformats.org/officeDocument/2006/relationships/diagramColors" Target="../diagrams/colors4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6.xml"/><Relationship Id="rId13" Type="http://schemas.openxmlformats.org/officeDocument/2006/relationships/diagramQuickStyle" Target="../diagrams/quickStyle7.xml"/><Relationship Id="rId3" Type="http://schemas.openxmlformats.org/officeDocument/2006/relationships/diagramQuickStyle" Target="../diagrams/quickStyle5.xml"/><Relationship Id="rId7" Type="http://schemas.openxmlformats.org/officeDocument/2006/relationships/diagramLayout" Target="../diagrams/layout6.xml"/><Relationship Id="rId12" Type="http://schemas.openxmlformats.org/officeDocument/2006/relationships/diagramLayout" Target="../diagrams/layout7.xml"/><Relationship Id="rId2" Type="http://schemas.openxmlformats.org/officeDocument/2006/relationships/diagramLayout" Target="../diagrams/layout5.xml"/><Relationship Id="rId1" Type="http://schemas.openxmlformats.org/officeDocument/2006/relationships/diagramData" Target="../diagrams/data5.xml"/><Relationship Id="rId6" Type="http://schemas.openxmlformats.org/officeDocument/2006/relationships/diagramData" Target="../diagrams/data6.xml"/><Relationship Id="rId11" Type="http://schemas.openxmlformats.org/officeDocument/2006/relationships/diagramData" Target="../diagrams/data7.xml"/><Relationship Id="rId5" Type="http://schemas.microsoft.com/office/2007/relationships/diagramDrawing" Target="../diagrams/drawing5.xml"/><Relationship Id="rId15" Type="http://schemas.microsoft.com/office/2007/relationships/diagramDrawing" Target="../diagrams/drawing7.xml"/><Relationship Id="rId10" Type="http://schemas.microsoft.com/office/2007/relationships/diagramDrawing" Target="../diagrams/drawing6.xml"/><Relationship Id="rId4" Type="http://schemas.openxmlformats.org/officeDocument/2006/relationships/diagramColors" Target="../diagrams/colors5.xml"/><Relationship Id="rId9" Type="http://schemas.openxmlformats.org/officeDocument/2006/relationships/diagramColors" Target="../diagrams/colors6.xml"/><Relationship Id="rId14" Type="http://schemas.openxmlformats.org/officeDocument/2006/relationships/diagramColors" Target="../diagrams/colors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23</xdr:row>
      <xdr:rowOff>9525</xdr:rowOff>
    </xdr:from>
    <xdr:to>
      <xdr:col>3</xdr:col>
      <xdr:colOff>333375</xdr:colOff>
      <xdr:row>24</xdr:row>
      <xdr:rowOff>0</xdr:rowOff>
    </xdr:to>
    <xdr:sp macro="" textlink="">
      <xdr:nvSpPr>
        <xdr:cNvPr id="2" name="Sourire 1"/>
        <xdr:cNvSpPr/>
      </xdr:nvSpPr>
      <xdr:spPr>
        <a:xfrm>
          <a:off x="2895600" y="4391025"/>
          <a:ext cx="190500" cy="180975"/>
        </a:xfrm>
        <a:prstGeom prst="smileyFac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26</xdr:row>
      <xdr:rowOff>0</xdr:rowOff>
    </xdr:from>
    <xdr:to>
      <xdr:col>2</xdr:col>
      <xdr:colOff>323850</xdr:colOff>
      <xdr:row>26</xdr:row>
      <xdr:rowOff>180975</xdr:rowOff>
    </xdr:to>
    <xdr:sp macro="" textlink="">
      <xdr:nvSpPr>
        <xdr:cNvPr id="2" name="Sourire 1"/>
        <xdr:cNvSpPr/>
      </xdr:nvSpPr>
      <xdr:spPr>
        <a:xfrm>
          <a:off x="1657350" y="4953000"/>
          <a:ext cx="190500" cy="180975"/>
        </a:xfrm>
        <a:prstGeom prst="smileyFac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95250</xdr:colOff>
      <xdr:row>24</xdr:row>
      <xdr:rowOff>171450</xdr:rowOff>
    </xdr:from>
    <xdr:to>
      <xdr:col>5</xdr:col>
      <xdr:colOff>285750</xdr:colOff>
      <xdr:row>25</xdr:row>
      <xdr:rowOff>161925</xdr:rowOff>
    </xdr:to>
    <xdr:sp macro="" textlink="">
      <xdr:nvSpPr>
        <xdr:cNvPr id="3" name="Sourire 2"/>
        <xdr:cNvSpPr/>
      </xdr:nvSpPr>
      <xdr:spPr>
        <a:xfrm>
          <a:off x="3905250" y="4743450"/>
          <a:ext cx="190500" cy="180975"/>
        </a:xfrm>
        <a:prstGeom prst="smileyFac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17</xdr:row>
      <xdr:rowOff>180975</xdr:rowOff>
    </xdr:from>
    <xdr:to>
      <xdr:col>2</xdr:col>
      <xdr:colOff>342900</xdr:colOff>
      <xdr:row>18</xdr:row>
      <xdr:rowOff>171450</xdr:rowOff>
    </xdr:to>
    <xdr:sp macro="" textlink="">
      <xdr:nvSpPr>
        <xdr:cNvPr id="2" name="Sourire 1"/>
        <xdr:cNvSpPr/>
      </xdr:nvSpPr>
      <xdr:spPr>
        <a:xfrm>
          <a:off x="1676400" y="3419475"/>
          <a:ext cx="190500" cy="180975"/>
        </a:xfrm>
        <a:prstGeom prst="smileyFac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95250</xdr:colOff>
      <xdr:row>15</xdr:row>
      <xdr:rowOff>171450</xdr:rowOff>
    </xdr:from>
    <xdr:to>
      <xdr:col>5</xdr:col>
      <xdr:colOff>285750</xdr:colOff>
      <xdr:row>16</xdr:row>
      <xdr:rowOff>161925</xdr:rowOff>
    </xdr:to>
    <xdr:sp macro="" textlink="">
      <xdr:nvSpPr>
        <xdr:cNvPr id="3" name="Sourire 2"/>
        <xdr:cNvSpPr/>
      </xdr:nvSpPr>
      <xdr:spPr>
        <a:xfrm>
          <a:off x="3905250" y="4743450"/>
          <a:ext cx="190500" cy="180975"/>
        </a:xfrm>
        <a:prstGeom prst="smileyFac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152399</xdr:rowOff>
    </xdr:from>
    <xdr:to>
      <xdr:col>5</xdr:col>
      <xdr:colOff>723900</xdr:colOff>
      <xdr:row>3</xdr:row>
      <xdr:rowOff>47624</xdr:rowOff>
    </xdr:to>
    <xdr:graphicFrame macro="">
      <xdr:nvGraphicFramePr>
        <xdr:cNvPr id="2" name="Diagramme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152399</xdr:rowOff>
    </xdr:from>
    <xdr:to>
      <xdr:col>5</xdr:col>
      <xdr:colOff>723900</xdr:colOff>
      <xdr:row>3</xdr:row>
      <xdr:rowOff>47624</xdr:rowOff>
    </xdr:to>
    <xdr:graphicFrame macro="">
      <xdr:nvGraphicFramePr>
        <xdr:cNvPr id="2" name="Diagramme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152399</xdr:rowOff>
    </xdr:from>
    <xdr:to>
      <xdr:col>5</xdr:col>
      <xdr:colOff>723900</xdr:colOff>
      <xdr:row>3</xdr:row>
      <xdr:rowOff>47624</xdr:rowOff>
    </xdr:to>
    <xdr:graphicFrame macro="">
      <xdr:nvGraphicFramePr>
        <xdr:cNvPr id="2" name="Diagramme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152399</xdr:rowOff>
    </xdr:from>
    <xdr:to>
      <xdr:col>5</xdr:col>
      <xdr:colOff>723900</xdr:colOff>
      <xdr:row>3</xdr:row>
      <xdr:rowOff>47624</xdr:rowOff>
    </xdr:to>
    <xdr:graphicFrame macro="">
      <xdr:nvGraphicFramePr>
        <xdr:cNvPr id="2" name="Diagramme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152399</xdr:rowOff>
    </xdr:from>
    <xdr:to>
      <xdr:col>5</xdr:col>
      <xdr:colOff>723900</xdr:colOff>
      <xdr:row>3</xdr:row>
      <xdr:rowOff>47624</xdr:rowOff>
    </xdr:to>
    <xdr:graphicFrame macro="">
      <xdr:nvGraphicFramePr>
        <xdr:cNvPr id="2" name="Diagramme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4</xdr:col>
      <xdr:colOff>9525</xdr:colOff>
      <xdr:row>62</xdr:row>
      <xdr:rowOff>152399</xdr:rowOff>
    </xdr:from>
    <xdr:to>
      <xdr:col>5</xdr:col>
      <xdr:colOff>723900</xdr:colOff>
      <xdr:row>64</xdr:row>
      <xdr:rowOff>47624</xdr:rowOff>
    </xdr:to>
    <xdr:graphicFrame macro="">
      <xdr:nvGraphicFramePr>
        <xdr:cNvPr id="3" name="Diagramme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5</xdr:col>
      <xdr:colOff>9525</xdr:colOff>
      <xdr:row>123</xdr:row>
      <xdr:rowOff>152399</xdr:rowOff>
    </xdr:from>
    <xdr:to>
      <xdr:col>6</xdr:col>
      <xdr:colOff>723900</xdr:colOff>
      <xdr:row>125</xdr:row>
      <xdr:rowOff>47624</xdr:rowOff>
    </xdr:to>
    <xdr:graphicFrame macro="">
      <xdr:nvGraphicFramePr>
        <xdr:cNvPr id="4" name="Diagramme 3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Q81"/>
  <sheetViews>
    <sheetView topLeftCell="A24" workbookViewId="0">
      <selection activeCell="AF56" sqref="AF56:AQ56"/>
    </sheetView>
  </sheetViews>
  <sheetFormatPr baseColWidth="10" defaultColWidth="4.7109375" defaultRowHeight="15"/>
  <sheetData>
    <row r="1" spans="2:43" ht="15.75" thickBot="1"/>
    <row r="2" spans="2:43" ht="15.75" thickBot="1">
      <c r="B2" s="39" t="s">
        <v>205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1"/>
      <c r="Q2" s="39">
        <v>2</v>
      </c>
      <c r="R2" s="40"/>
      <c r="S2" s="40"/>
      <c r="T2" s="40"/>
      <c r="U2" s="40"/>
      <c r="V2" s="40"/>
      <c r="W2" s="40"/>
      <c r="X2" s="40"/>
      <c r="Y2" s="40"/>
      <c r="Z2" s="40"/>
      <c r="AA2" s="40"/>
      <c r="AB2" s="41"/>
      <c r="AF2" s="39">
        <v>3</v>
      </c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1"/>
    </row>
    <row r="3" spans="2:43" ht="15" customHeight="1" thickBot="1"/>
    <row r="4" spans="2:43" ht="15" customHeight="1">
      <c r="B4" s="23">
        <v>1</v>
      </c>
      <c r="C4" s="24"/>
      <c r="D4" s="24"/>
      <c r="E4" s="25"/>
      <c r="F4" s="23">
        <v>2</v>
      </c>
      <c r="G4" s="24"/>
      <c r="H4" s="24"/>
      <c r="I4" s="25"/>
      <c r="J4" s="23">
        <v>3</v>
      </c>
      <c r="K4" s="24"/>
      <c r="L4" s="24"/>
      <c r="M4" s="25"/>
      <c r="Q4" s="23">
        <v>1</v>
      </c>
      <c r="R4" s="24"/>
      <c r="S4" s="24"/>
      <c r="T4" s="25"/>
      <c r="U4" s="23">
        <v>2</v>
      </c>
      <c r="V4" s="24"/>
      <c r="W4" s="24"/>
      <c r="X4" s="25"/>
      <c r="Y4" s="23">
        <v>3</v>
      </c>
      <c r="Z4" s="24"/>
      <c r="AA4" s="24"/>
      <c r="AB4" s="25"/>
      <c r="AF4" s="23">
        <v>1</v>
      </c>
      <c r="AG4" s="24"/>
      <c r="AH4" s="24"/>
      <c r="AI4" s="25"/>
      <c r="AJ4" s="23">
        <v>2</v>
      </c>
      <c r="AK4" s="24"/>
      <c r="AL4" s="24"/>
      <c r="AM4" s="25"/>
      <c r="AN4" s="23">
        <v>3</v>
      </c>
      <c r="AO4" s="24"/>
      <c r="AP4" s="24"/>
      <c r="AQ4" s="25"/>
    </row>
    <row r="5" spans="2:43">
      <c r="B5" s="26" t="s">
        <v>196</v>
      </c>
      <c r="C5" s="27"/>
      <c r="D5" s="27"/>
      <c r="E5" s="28"/>
      <c r="F5" s="26" t="s">
        <v>197</v>
      </c>
      <c r="G5" s="27"/>
      <c r="H5" s="27"/>
      <c r="I5" s="28"/>
      <c r="J5" s="26" t="s">
        <v>196</v>
      </c>
      <c r="K5" s="27"/>
      <c r="L5" s="27"/>
      <c r="M5" s="28"/>
      <c r="Q5" s="26" t="s">
        <v>196</v>
      </c>
      <c r="R5" s="27"/>
      <c r="S5" s="27"/>
      <c r="T5" s="28"/>
      <c r="U5" s="26" t="s">
        <v>197</v>
      </c>
      <c r="V5" s="27"/>
      <c r="W5" s="27"/>
      <c r="X5" s="28"/>
      <c r="Y5" s="26" t="s">
        <v>196</v>
      </c>
      <c r="Z5" s="27"/>
      <c r="AA5" s="27"/>
      <c r="AB5" s="28"/>
      <c r="AF5" s="26" t="s">
        <v>196</v>
      </c>
      <c r="AG5" s="27"/>
      <c r="AH5" s="27"/>
      <c r="AI5" s="28"/>
      <c r="AJ5" s="26" t="s">
        <v>197</v>
      </c>
      <c r="AK5" s="27"/>
      <c r="AL5" s="27"/>
      <c r="AM5" s="28"/>
      <c r="AN5" s="26" t="s">
        <v>196</v>
      </c>
      <c r="AO5" s="27"/>
      <c r="AP5" s="27"/>
      <c r="AQ5" s="28"/>
    </row>
    <row r="6" spans="2:43">
      <c r="B6" s="26" t="s">
        <v>195</v>
      </c>
      <c r="C6" s="27"/>
      <c r="D6" s="27"/>
      <c r="E6" s="28"/>
      <c r="F6" s="26" t="s">
        <v>195</v>
      </c>
      <c r="G6" s="27"/>
      <c r="H6" s="27"/>
      <c r="I6" s="28"/>
      <c r="J6" s="26" t="s">
        <v>192</v>
      </c>
      <c r="K6" s="27"/>
      <c r="L6" s="27"/>
      <c r="M6" s="28"/>
      <c r="Q6" s="26" t="s">
        <v>195</v>
      </c>
      <c r="R6" s="27"/>
      <c r="S6" s="27"/>
      <c r="T6" s="28"/>
      <c r="U6" s="26" t="s">
        <v>195</v>
      </c>
      <c r="V6" s="27"/>
      <c r="W6" s="27"/>
      <c r="X6" s="28"/>
      <c r="Y6" s="26" t="s">
        <v>192</v>
      </c>
      <c r="Z6" s="27"/>
      <c r="AA6" s="27"/>
      <c r="AB6" s="28"/>
      <c r="AF6" s="26" t="s">
        <v>195</v>
      </c>
      <c r="AG6" s="27"/>
      <c r="AH6" s="27"/>
      <c r="AI6" s="28"/>
      <c r="AJ6" s="26" t="s">
        <v>195</v>
      </c>
      <c r="AK6" s="27"/>
      <c r="AL6" s="27"/>
      <c r="AM6" s="28"/>
      <c r="AN6" s="26" t="s">
        <v>192</v>
      </c>
      <c r="AO6" s="27"/>
      <c r="AP6" s="27"/>
      <c r="AQ6" s="28"/>
    </row>
    <row r="7" spans="2:43">
      <c r="B7" s="26" t="s">
        <v>258</v>
      </c>
      <c r="C7" s="27"/>
      <c r="D7" s="27"/>
      <c r="E7" s="28"/>
      <c r="F7" s="26" t="s">
        <v>200</v>
      </c>
      <c r="G7" s="27"/>
      <c r="H7" s="27"/>
      <c r="I7" s="28"/>
      <c r="J7" s="26" t="s">
        <v>259</v>
      </c>
      <c r="K7" s="27"/>
      <c r="L7" s="27"/>
      <c r="M7" s="28"/>
      <c r="Q7" s="26" t="s">
        <v>258</v>
      </c>
      <c r="R7" s="27"/>
      <c r="S7" s="27"/>
      <c r="T7" s="28"/>
      <c r="U7" s="26" t="s">
        <v>200</v>
      </c>
      <c r="V7" s="27"/>
      <c r="W7" s="27"/>
      <c r="X7" s="28"/>
      <c r="Y7" s="26" t="s">
        <v>259</v>
      </c>
      <c r="Z7" s="27"/>
      <c r="AA7" s="27"/>
      <c r="AB7" s="28"/>
      <c r="AF7" s="26" t="s">
        <v>258</v>
      </c>
      <c r="AG7" s="27"/>
      <c r="AH7" s="27"/>
      <c r="AI7" s="28"/>
      <c r="AJ7" s="26" t="s">
        <v>200</v>
      </c>
      <c r="AK7" s="27"/>
      <c r="AL7" s="27"/>
      <c r="AM7" s="28"/>
      <c r="AN7" s="26" t="s">
        <v>259</v>
      </c>
      <c r="AO7" s="27"/>
      <c r="AP7" s="27"/>
      <c r="AQ7" s="28"/>
    </row>
    <row r="8" spans="2:43">
      <c r="B8" s="26" t="s">
        <v>218</v>
      </c>
      <c r="C8" s="27"/>
      <c r="D8" s="27"/>
      <c r="E8" s="28"/>
      <c r="F8" s="26"/>
      <c r="G8" s="27"/>
      <c r="H8" s="27"/>
      <c r="I8" s="28"/>
      <c r="J8" s="26" t="s">
        <v>219</v>
      </c>
      <c r="K8" s="27"/>
      <c r="L8" s="27"/>
      <c r="M8" s="28"/>
      <c r="Q8" s="26" t="s">
        <v>218</v>
      </c>
      <c r="R8" s="27"/>
      <c r="S8" s="27"/>
      <c r="T8" s="28"/>
      <c r="U8" s="26"/>
      <c r="V8" s="27"/>
      <c r="W8" s="27"/>
      <c r="X8" s="28"/>
      <c r="Y8" s="26" t="s">
        <v>219</v>
      </c>
      <c r="Z8" s="27"/>
      <c r="AA8" s="27"/>
      <c r="AB8" s="28"/>
      <c r="AF8" s="26" t="s">
        <v>218</v>
      </c>
      <c r="AG8" s="27"/>
      <c r="AH8" s="27"/>
      <c r="AI8" s="28"/>
      <c r="AJ8" s="26"/>
      <c r="AK8" s="27"/>
      <c r="AL8" s="27"/>
      <c r="AM8" s="28"/>
      <c r="AN8" s="26" t="s">
        <v>219</v>
      </c>
      <c r="AO8" s="27"/>
      <c r="AP8" s="27"/>
      <c r="AQ8" s="28"/>
    </row>
    <row r="9" spans="2:43" ht="15.75" thickBot="1">
      <c r="B9" s="29"/>
      <c r="C9" s="30"/>
      <c r="D9" s="30"/>
      <c r="E9" s="31"/>
      <c r="F9" s="29"/>
      <c r="G9" s="30"/>
      <c r="H9" s="30"/>
      <c r="I9" s="31"/>
      <c r="J9" s="29"/>
      <c r="K9" s="30"/>
      <c r="L9" s="30"/>
      <c r="M9" s="31"/>
      <c r="Q9" s="29"/>
      <c r="R9" s="30"/>
      <c r="S9" s="30"/>
      <c r="T9" s="31"/>
      <c r="U9" s="29"/>
      <c r="V9" s="30"/>
      <c r="W9" s="30"/>
      <c r="X9" s="31"/>
      <c r="Y9" s="29"/>
      <c r="Z9" s="30"/>
      <c r="AA9" s="30"/>
      <c r="AB9" s="31"/>
      <c r="AF9" s="29"/>
      <c r="AG9" s="30"/>
      <c r="AH9" s="30"/>
      <c r="AI9" s="31"/>
      <c r="AJ9" s="29"/>
      <c r="AK9" s="30"/>
      <c r="AL9" s="30"/>
      <c r="AM9" s="31"/>
      <c r="AN9" s="29"/>
      <c r="AO9" s="30"/>
      <c r="AP9" s="30"/>
      <c r="AQ9" s="31"/>
    </row>
    <row r="10" spans="2:43" ht="15" customHeight="1">
      <c r="B10" s="23">
        <v>4</v>
      </c>
      <c r="C10" s="24"/>
      <c r="D10" s="24"/>
      <c r="E10" s="25"/>
      <c r="F10" s="23">
        <v>5</v>
      </c>
      <c r="G10" s="24"/>
      <c r="H10" s="24"/>
      <c r="I10" s="25"/>
      <c r="J10" s="23">
        <v>6</v>
      </c>
      <c r="K10" s="24"/>
      <c r="L10" s="24"/>
      <c r="M10" s="25"/>
      <c r="Q10" s="23">
        <v>4</v>
      </c>
      <c r="R10" s="24"/>
      <c r="S10" s="24"/>
      <c r="T10" s="25"/>
      <c r="U10" s="23">
        <v>5</v>
      </c>
      <c r="V10" s="24"/>
      <c r="W10" s="24"/>
      <c r="X10" s="25"/>
      <c r="Y10" s="23">
        <v>6</v>
      </c>
      <c r="Z10" s="24"/>
      <c r="AA10" s="24"/>
      <c r="AB10" s="25"/>
      <c r="AF10" s="23">
        <v>4</v>
      </c>
      <c r="AG10" s="24"/>
      <c r="AH10" s="24"/>
      <c r="AI10" s="25"/>
      <c r="AJ10" s="23">
        <v>5</v>
      </c>
      <c r="AK10" s="24"/>
      <c r="AL10" s="24"/>
      <c r="AM10" s="25"/>
      <c r="AN10" s="23">
        <v>6</v>
      </c>
      <c r="AO10" s="24"/>
      <c r="AP10" s="24"/>
      <c r="AQ10" s="25"/>
    </row>
    <row r="11" spans="2:43">
      <c r="B11" s="26" t="s">
        <v>197</v>
      </c>
      <c r="C11" s="27"/>
      <c r="D11" s="27"/>
      <c r="E11" s="28"/>
      <c r="F11" s="26" t="s">
        <v>198</v>
      </c>
      <c r="G11" s="27"/>
      <c r="H11" s="27"/>
      <c r="I11" s="28"/>
      <c r="J11" s="26" t="s">
        <v>198</v>
      </c>
      <c r="K11" s="27"/>
      <c r="L11" s="27"/>
      <c r="M11" s="28"/>
      <c r="Q11" s="26" t="s">
        <v>197</v>
      </c>
      <c r="R11" s="27"/>
      <c r="S11" s="27"/>
      <c r="T11" s="28"/>
      <c r="U11" s="26" t="s">
        <v>198</v>
      </c>
      <c r="V11" s="27"/>
      <c r="W11" s="27"/>
      <c r="X11" s="28"/>
      <c r="Y11" s="26" t="s">
        <v>198</v>
      </c>
      <c r="Z11" s="27"/>
      <c r="AA11" s="27"/>
      <c r="AB11" s="28"/>
      <c r="AF11" s="26" t="s">
        <v>197</v>
      </c>
      <c r="AG11" s="27"/>
      <c r="AH11" s="27"/>
      <c r="AI11" s="28"/>
      <c r="AJ11" s="26" t="s">
        <v>198</v>
      </c>
      <c r="AK11" s="27"/>
      <c r="AL11" s="27"/>
      <c r="AM11" s="28"/>
      <c r="AN11" s="26" t="s">
        <v>198</v>
      </c>
      <c r="AO11" s="27"/>
      <c r="AP11" s="27"/>
      <c r="AQ11" s="28"/>
    </row>
    <row r="12" spans="2:43">
      <c r="B12" s="26" t="s">
        <v>204</v>
      </c>
      <c r="C12" s="27"/>
      <c r="D12" s="27"/>
      <c r="E12" s="28"/>
      <c r="F12" s="26" t="s">
        <v>199</v>
      </c>
      <c r="G12" s="27"/>
      <c r="H12" s="27"/>
      <c r="I12" s="28"/>
      <c r="J12" s="26" t="s">
        <v>192</v>
      </c>
      <c r="K12" s="27"/>
      <c r="L12" s="27"/>
      <c r="M12" s="28"/>
      <c r="Q12" s="26" t="s">
        <v>204</v>
      </c>
      <c r="R12" s="27"/>
      <c r="S12" s="27"/>
      <c r="T12" s="28"/>
      <c r="U12" s="26" t="s">
        <v>199</v>
      </c>
      <c r="V12" s="27"/>
      <c r="W12" s="27"/>
      <c r="X12" s="28"/>
      <c r="Y12" s="26" t="s">
        <v>192</v>
      </c>
      <c r="Z12" s="27"/>
      <c r="AA12" s="27"/>
      <c r="AB12" s="28"/>
      <c r="AF12" s="26" t="s">
        <v>204</v>
      </c>
      <c r="AG12" s="27"/>
      <c r="AH12" s="27"/>
      <c r="AI12" s="28"/>
      <c r="AJ12" s="26" t="s">
        <v>199</v>
      </c>
      <c r="AK12" s="27"/>
      <c r="AL12" s="27"/>
      <c r="AM12" s="28"/>
      <c r="AN12" s="26" t="s">
        <v>192</v>
      </c>
      <c r="AO12" s="27"/>
      <c r="AP12" s="27"/>
      <c r="AQ12" s="28"/>
    </row>
    <row r="13" spans="2:43">
      <c r="B13" s="26" t="s">
        <v>203</v>
      </c>
      <c r="C13" s="27"/>
      <c r="D13" s="27"/>
      <c r="E13" s="28"/>
      <c r="F13" s="26" t="s">
        <v>175</v>
      </c>
      <c r="G13" s="27"/>
      <c r="H13" s="27"/>
      <c r="I13" s="28"/>
      <c r="J13" s="26" t="s">
        <v>201</v>
      </c>
      <c r="K13" s="27"/>
      <c r="L13" s="27"/>
      <c r="M13" s="28"/>
      <c r="Q13" s="26" t="s">
        <v>203</v>
      </c>
      <c r="R13" s="27"/>
      <c r="S13" s="27"/>
      <c r="T13" s="28"/>
      <c r="U13" s="26" t="s">
        <v>175</v>
      </c>
      <c r="V13" s="27"/>
      <c r="W13" s="27"/>
      <c r="X13" s="28"/>
      <c r="Y13" s="26" t="s">
        <v>201</v>
      </c>
      <c r="Z13" s="27"/>
      <c r="AA13" s="27"/>
      <c r="AB13" s="28"/>
      <c r="AF13" s="26" t="s">
        <v>203</v>
      </c>
      <c r="AG13" s="27"/>
      <c r="AH13" s="27"/>
      <c r="AI13" s="28"/>
      <c r="AJ13" s="26" t="s">
        <v>175</v>
      </c>
      <c r="AK13" s="27"/>
      <c r="AL13" s="27"/>
      <c r="AM13" s="28"/>
      <c r="AN13" s="26" t="s">
        <v>201</v>
      </c>
      <c r="AO13" s="27"/>
      <c r="AP13" s="27"/>
      <c r="AQ13" s="28"/>
    </row>
    <row r="14" spans="2:43">
      <c r="B14" s="26"/>
      <c r="C14" s="27"/>
      <c r="D14" s="27"/>
      <c r="E14" s="28"/>
      <c r="F14" s="26"/>
      <c r="G14" s="27"/>
      <c r="H14" s="27"/>
      <c r="I14" s="28"/>
      <c r="J14" s="26"/>
      <c r="K14" s="27"/>
      <c r="L14" s="27"/>
      <c r="M14" s="28"/>
      <c r="Q14" s="26"/>
      <c r="R14" s="27"/>
      <c r="S14" s="27"/>
      <c r="T14" s="28"/>
      <c r="U14" s="26"/>
      <c r="V14" s="27"/>
      <c r="W14" s="27"/>
      <c r="X14" s="28"/>
      <c r="Y14" s="26"/>
      <c r="Z14" s="27"/>
      <c r="AA14" s="27"/>
      <c r="AB14" s="28"/>
      <c r="AF14" s="26"/>
      <c r="AG14" s="27"/>
      <c r="AH14" s="27"/>
      <c r="AI14" s="28"/>
      <c r="AJ14" s="26"/>
      <c r="AK14" s="27"/>
      <c r="AL14" s="27"/>
      <c r="AM14" s="28"/>
      <c r="AN14" s="26"/>
      <c r="AO14" s="27"/>
      <c r="AP14" s="27"/>
      <c r="AQ14" s="28"/>
    </row>
    <row r="15" spans="2:43" ht="15.75" thickBot="1">
      <c r="B15" s="29"/>
      <c r="C15" s="30"/>
      <c r="D15" s="30"/>
      <c r="E15" s="31"/>
      <c r="F15" s="29"/>
      <c r="G15" s="30"/>
      <c r="H15" s="30"/>
      <c r="I15" s="31"/>
      <c r="J15" s="29"/>
      <c r="K15" s="30"/>
      <c r="L15" s="30"/>
      <c r="M15" s="31"/>
      <c r="Q15" s="29"/>
      <c r="R15" s="30"/>
      <c r="S15" s="30"/>
      <c r="T15" s="31"/>
      <c r="U15" s="29"/>
      <c r="V15" s="30"/>
      <c r="W15" s="30"/>
      <c r="X15" s="31"/>
      <c r="Y15" s="29"/>
      <c r="Z15" s="30"/>
      <c r="AA15" s="30"/>
      <c r="AB15" s="31"/>
      <c r="AF15" s="29"/>
      <c r="AG15" s="30"/>
      <c r="AH15" s="30"/>
      <c r="AI15" s="31"/>
      <c r="AJ15" s="29"/>
      <c r="AK15" s="30"/>
      <c r="AL15" s="30"/>
      <c r="AM15" s="31"/>
      <c r="AN15" s="29"/>
      <c r="AO15" s="30"/>
      <c r="AP15" s="30"/>
      <c r="AQ15" s="31"/>
    </row>
    <row r="16" spans="2:43" ht="15" customHeight="1">
      <c r="B16" s="23">
        <v>7</v>
      </c>
      <c r="C16" s="24"/>
      <c r="D16" s="24"/>
      <c r="E16" s="25"/>
      <c r="F16" s="23">
        <v>8</v>
      </c>
      <c r="G16" s="24"/>
      <c r="H16" s="24"/>
      <c r="I16" s="25"/>
      <c r="J16" s="23">
        <v>9</v>
      </c>
      <c r="K16" s="24"/>
      <c r="L16" s="24"/>
      <c r="M16" s="25"/>
      <c r="Q16" s="23">
        <v>7</v>
      </c>
      <c r="R16" s="24"/>
      <c r="S16" s="24"/>
      <c r="T16" s="25"/>
      <c r="U16" s="23">
        <v>8</v>
      </c>
      <c r="V16" s="24"/>
      <c r="W16" s="24"/>
      <c r="X16" s="25"/>
      <c r="Y16" s="23">
        <v>9</v>
      </c>
      <c r="Z16" s="24"/>
      <c r="AA16" s="24"/>
      <c r="AB16" s="25"/>
      <c r="AF16" s="23">
        <v>7</v>
      </c>
      <c r="AG16" s="24"/>
      <c r="AH16" s="24"/>
      <c r="AI16" s="25"/>
      <c r="AJ16" s="23">
        <v>8</v>
      </c>
      <c r="AK16" s="24"/>
      <c r="AL16" s="24"/>
      <c r="AM16" s="25"/>
      <c r="AN16" s="23">
        <v>9</v>
      </c>
      <c r="AO16" s="24"/>
      <c r="AP16" s="24"/>
      <c r="AQ16" s="25"/>
    </row>
    <row r="17" spans="2:43">
      <c r="B17" s="26" t="s">
        <v>202</v>
      </c>
      <c r="C17" s="27"/>
      <c r="D17" s="27"/>
      <c r="E17" s="28"/>
      <c r="F17" s="26"/>
      <c r="G17" s="27"/>
      <c r="H17" s="27"/>
      <c r="I17" s="28"/>
      <c r="J17" s="26"/>
      <c r="K17" s="27"/>
      <c r="L17" s="27"/>
      <c r="M17" s="28"/>
      <c r="Q17" s="26" t="s">
        <v>202</v>
      </c>
      <c r="R17" s="27"/>
      <c r="S17" s="27"/>
      <c r="T17" s="28"/>
      <c r="U17" s="70" t="s">
        <v>256</v>
      </c>
      <c r="V17" s="27"/>
      <c r="W17" s="27"/>
      <c r="X17" s="28"/>
      <c r="Y17" s="26"/>
      <c r="Z17" s="27"/>
      <c r="AA17" s="27"/>
      <c r="AB17" s="28"/>
      <c r="AF17" s="26" t="s">
        <v>202</v>
      </c>
      <c r="AG17" s="27"/>
      <c r="AH17" s="27"/>
      <c r="AI17" s="28"/>
      <c r="AJ17" s="26" t="s">
        <v>256</v>
      </c>
      <c r="AK17" s="27"/>
      <c r="AL17" s="27"/>
      <c r="AM17" s="28"/>
      <c r="AN17" s="70" t="s">
        <v>196</v>
      </c>
      <c r="AO17" s="27"/>
      <c r="AP17" s="27"/>
      <c r="AQ17" s="28"/>
    </row>
    <row r="18" spans="2:43">
      <c r="B18" s="26" t="s">
        <v>193</v>
      </c>
      <c r="C18" s="27"/>
      <c r="D18" s="27"/>
      <c r="E18" s="28"/>
      <c r="F18" s="26"/>
      <c r="G18" s="27"/>
      <c r="H18" s="27"/>
      <c r="I18" s="28"/>
      <c r="J18" s="26"/>
      <c r="K18" s="27"/>
      <c r="L18" s="27"/>
      <c r="M18" s="28"/>
      <c r="Q18" s="26" t="s">
        <v>193</v>
      </c>
      <c r="R18" s="27"/>
      <c r="S18" s="27"/>
      <c r="T18" s="28"/>
      <c r="U18" s="70" t="s">
        <v>257</v>
      </c>
      <c r="V18" s="27"/>
      <c r="W18" s="27"/>
      <c r="X18" s="28"/>
      <c r="Y18" s="26"/>
      <c r="Z18" s="27"/>
      <c r="AA18" s="27"/>
      <c r="AB18" s="28"/>
      <c r="AF18" s="26" t="s">
        <v>193</v>
      </c>
      <c r="AG18" s="27"/>
      <c r="AH18" s="27"/>
      <c r="AI18" s="28"/>
      <c r="AJ18" s="26" t="s">
        <v>257</v>
      </c>
      <c r="AK18" s="27"/>
      <c r="AL18" s="27"/>
      <c r="AM18" s="28"/>
      <c r="AN18" s="70" t="s">
        <v>204</v>
      </c>
      <c r="AO18" s="27"/>
      <c r="AP18" s="27"/>
      <c r="AQ18" s="28"/>
    </row>
    <row r="19" spans="2:43">
      <c r="B19" s="26" t="s">
        <v>260</v>
      </c>
      <c r="C19" s="27"/>
      <c r="D19" s="27"/>
      <c r="E19" s="28"/>
      <c r="F19" s="26"/>
      <c r="G19" s="27"/>
      <c r="H19" s="27"/>
      <c r="I19" s="28"/>
      <c r="J19" s="26"/>
      <c r="K19" s="27"/>
      <c r="L19" s="27"/>
      <c r="M19" s="28"/>
      <c r="Q19" s="26" t="s">
        <v>260</v>
      </c>
      <c r="R19" s="27"/>
      <c r="S19" s="27"/>
      <c r="T19" s="28"/>
      <c r="U19" s="26"/>
      <c r="V19" s="27"/>
      <c r="W19" s="27"/>
      <c r="X19" s="28"/>
      <c r="Y19" s="26"/>
      <c r="Z19" s="27"/>
      <c r="AA19" s="27"/>
      <c r="AB19" s="28"/>
      <c r="AF19" s="26" t="s">
        <v>260</v>
      </c>
      <c r="AG19" s="27"/>
      <c r="AH19" s="27"/>
      <c r="AI19" s="28"/>
      <c r="AJ19" s="26"/>
      <c r="AK19" s="27"/>
      <c r="AL19" s="27"/>
      <c r="AM19" s="28"/>
      <c r="AN19" s="26"/>
      <c r="AO19" s="27"/>
      <c r="AP19" s="27"/>
      <c r="AQ19" s="28"/>
    </row>
    <row r="20" spans="2:43">
      <c r="B20" s="26" t="s">
        <v>220</v>
      </c>
      <c r="C20" s="27"/>
      <c r="D20" s="27"/>
      <c r="E20" s="28"/>
      <c r="F20" s="26"/>
      <c r="G20" s="27"/>
      <c r="H20" s="27"/>
      <c r="I20" s="28"/>
      <c r="J20" s="26" t="s">
        <v>221</v>
      </c>
      <c r="K20" s="27"/>
      <c r="L20" s="27"/>
      <c r="M20" s="28"/>
      <c r="Q20" s="26" t="s">
        <v>220</v>
      </c>
      <c r="R20" s="27"/>
      <c r="S20" s="27"/>
      <c r="T20" s="28"/>
      <c r="U20" s="26"/>
      <c r="V20" s="27"/>
      <c r="W20" s="27"/>
      <c r="X20" s="28"/>
      <c r="Y20" s="26" t="s">
        <v>221</v>
      </c>
      <c r="Z20" s="27"/>
      <c r="AA20" s="27"/>
      <c r="AB20" s="28"/>
      <c r="AF20" s="26" t="s">
        <v>220</v>
      </c>
      <c r="AG20" s="27"/>
      <c r="AH20" s="27"/>
      <c r="AI20" s="28"/>
      <c r="AJ20" s="26"/>
      <c r="AK20" s="27"/>
      <c r="AL20" s="27"/>
      <c r="AM20" s="28"/>
      <c r="AN20" s="70" t="s">
        <v>221</v>
      </c>
      <c r="AO20" s="27"/>
      <c r="AP20" s="27"/>
      <c r="AQ20" s="28"/>
    </row>
    <row r="21" spans="2:43" ht="15.75" thickBot="1">
      <c r="B21" s="29"/>
      <c r="C21" s="30"/>
      <c r="D21" s="30"/>
      <c r="E21" s="31"/>
      <c r="F21" s="29"/>
      <c r="G21" s="30"/>
      <c r="H21" s="30"/>
      <c r="I21" s="31"/>
      <c r="J21" s="29"/>
      <c r="K21" s="30"/>
      <c r="L21" s="30"/>
      <c r="M21" s="31"/>
      <c r="Q21" s="29"/>
      <c r="R21" s="30"/>
      <c r="S21" s="30"/>
      <c r="T21" s="31"/>
      <c r="U21" s="29"/>
      <c r="V21" s="30"/>
      <c r="W21" s="30"/>
      <c r="X21" s="31"/>
      <c r="Y21" s="29"/>
      <c r="Z21" s="30"/>
      <c r="AA21" s="30"/>
      <c r="AB21" s="31"/>
      <c r="AF21" s="29"/>
      <c r="AG21" s="30"/>
      <c r="AH21" s="30"/>
      <c r="AI21" s="31"/>
      <c r="AJ21" s="29"/>
      <c r="AK21" s="30"/>
      <c r="AL21" s="30"/>
      <c r="AM21" s="31"/>
      <c r="AN21" s="29"/>
      <c r="AO21" s="30"/>
      <c r="AP21" s="30"/>
      <c r="AQ21" s="31"/>
    </row>
    <row r="22" spans="2:43" ht="15" customHeight="1">
      <c r="B22" s="23">
        <v>10</v>
      </c>
      <c r="C22" s="24"/>
      <c r="D22" s="24"/>
      <c r="E22" s="25"/>
      <c r="F22" s="23">
        <v>11</v>
      </c>
      <c r="G22" s="24"/>
      <c r="H22" s="24"/>
      <c r="I22" s="25"/>
      <c r="J22" s="23">
        <v>12</v>
      </c>
      <c r="K22" s="24"/>
      <c r="L22" s="24"/>
      <c r="M22" s="25"/>
      <c r="Q22" s="23">
        <v>10</v>
      </c>
      <c r="R22" s="24"/>
      <c r="S22" s="24"/>
      <c r="T22" s="25"/>
      <c r="U22" s="23">
        <v>11</v>
      </c>
      <c r="V22" s="24"/>
      <c r="W22" s="24"/>
      <c r="X22" s="25"/>
      <c r="Y22" s="23">
        <v>12</v>
      </c>
      <c r="Z22" s="24"/>
      <c r="AA22" s="24"/>
      <c r="AB22" s="25"/>
      <c r="AF22" s="23">
        <v>10</v>
      </c>
      <c r="AG22" s="24"/>
      <c r="AH22" s="24"/>
      <c r="AI22" s="25"/>
      <c r="AJ22" s="23">
        <v>11</v>
      </c>
      <c r="AK22" s="24"/>
      <c r="AL22" s="24"/>
      <c r="AM22" s="25"/>
      <c r="AN22" s="23">
        <v>12</v>
      </c>
      <c r="AO22" s="24"/>
      <c r="AP22" s="24"/>
      <c r="AQ22" s="25"/>
    </row>
    <row r="23" spans="2:43">
      <c r="B23" s="26"/>
      <c r="C23" s="27"/>
      <c r="D23" s="27"/>
      <c r="E23" s="28"/>
      <c r="F23" s="26"/>
      <c r="G23" s="27"/>
      <c r="H23" s="27"/>
      <c r="I23" s="28"/>
      <c r="J23" s="26"/>
      <c r="K23" s="27"/>
      <c r="L23" s="27"/>
      <c r="M23" s="28"/>
      <c r="Q23" s="26"/>
      <c r="R23" s="27"/>
      <c r="S23" s="27"/>
      <c r="T23" s="28"/>
      <c r="U23" s="26"/>
      <c r="V23" s="27"/>
      <c r="W23" s="27"/>
      <c r="X23" s="28"/>
      <c r="Y23" s="26"/>
      <c r="Z23" s="27"/>
      <c r="AA23" s="27"/>
      <c r="AB23" s="28"/>
      <c r="AF23" s="26"/>
      <c r="AG23" s="27"/>
      <c r="AH23" s="27"/>
      <c r="AI23" s="28"/>
      <c r="AJ23" s="26"/>
      <c r="AK23" s="27"/>
      <c r="AL23" s="27"/>
      <c r="AM23" s="28"/>
      <c r="AN23" s="26"/>
      <c r="AO23" s="27"/>
      <c r="AP23" s="27"/>
      <c r="AQ23" s="28"/>
    </row>
    <row r="24" spans="2:43">
      <c r="B24" s="26"/>
      <c r="C24" s="27"/>
      <c r="D24" s="27"/>
      <c r="E24" s="28"/>
      <c r="F24" s="26"/>
      <c r="G24" s="27"/>
      <c r="H24" s="27"/>
      <c r="I24" s="28"/>
      <c r="J24" s="26"/>
      <c r="K24" s="27"/>
      <c r="L24" s="27"/>
      <c r="M24" s="28"/>
      <c r="Q24" s="26"/>
      <c r="R24" s="27"/>
      <c r="S24" s="27"/>
      <c r="T24" s="28"/>
      <c r="U24" s="26"/>
      <c r="V24" s="27"/>
      <c r="W24" s="27"/>
      <c r="X24" s="28"/>
      <c r="Y24" s="26"/>
      <c r="Z24" s="27"/>
      <c r="AA24" s="27"/>
      <c r="AB24" s="28"/>
      <c r="AF24" s="26"/>
      <c r="AG24" s="27"/>
      <c r="AH24" s="27"/>
      <c r="AI24" s="28"/>
      <c r="AJ24" s="26"/>
      <c r="AK24" s="27"/>
      <c r="AL24" s="27"/>
      <c r="AM24" s="28"/>
      <c r="AN24" s="26"/>
      <c r="AO24" s="27"/>
      <c r="AP24" s="27"/>
      <c r="AQ24" s="28"/>
    </row>
    <row r="25" spans="2:43">
      <c r="B25" s="26"/>
      <c r="C25" s="27"/>
      <c r="D25" s="27"/>
      <c r="E25" s="28"/>
      <c r="F25" s="26"/>
      <c r="G25" s="27"/>
      <c r="H25" s="27"/>
      <c r="I25" s="28"/>
      <c r="J25" s="26"/>
      <c r="K25" s="27"/>
      <c r="L25" s="27"/>
      <c r="M25" s="28"/>
      <c r="Q25" s="26"/>
      <c r="R25" s="27"/>
      <c r="S25" s="27"/>
      <c r="T25" s="28"/>
      <c r="U25" s="26"/>
      <c r="V25" s="27"/>
      <c r="W25" s="27"/>
      <c r="X25" s="28"/>
      <c r="Y25" s="26"/>
      <c r="Z25" s="27"/>
      <c r="AA25" s="27"/>
      <c r="AB25" s="28"/>
      <c r="AF25" s="26"/>
      <c r="AG25" s="27"/>
      <c r="AH25" s="27"/>
      <c r="AI25" s="28"/>
      <c r="AJ25" s="26"/>
      <c r="AK25" s="27"/>
      <c r="AL25" s="27"/>
      <c r="AM25" s="28"/>
      <c r="AN25" s="26"/>
      <c r="AO25" s="27"/>
      <c r="AP25" s="27"/>
      <c r="AQ25" s="28"/>
    </row>
    <row r="26" spans="2:43">
      <c r="B26" s="26" t="s">
        <v>217</v>
      </c>
      <c r="C26" s="27"/>
      <c r="D26" s="27"/>
      <c r="E26" s="28"/>
      <c r="F26" s="26" t="s">
        <v>222</v>
      </c>
      <c r="G26" s="27"/>
      <c r="H26" s="27"/>
      <c r="I26" s="28"/>
      <c r="J26" s="26"/>
      <c r="K26" s="27"/>
      <c r="L26" s="27"/>
      <c r="M26" s="28"/>
      <c r="Q26" s="26" t="s">
        <v>217</v>
      </c>
      <c r="R26" s="27"/>
      <c r="S26" s="27"/>
      <c r="T26" s="28"/>
      <c r="U26" s="26" t="s">
        <v>222</v>
      </c>
      <c r="V26" s="27"/>
      <c r="W26" s="27"/>
      <c r="X26" s="28"/>
      <c r="Y26" s="26"/>
      <c r="Z26" s="27"/>
      <c r="AA26" s="27"/>
      <c r="AB26" s="28"/>
      <c r="AF26" s="26" t="s">
        <v>217</v>
      </c>
      <c r="AG26" s="27"/>
      <c r="AH26" s="27"/>
      <c r="AI26" s="28"/>
      <c r="AJ26" s="26" t="s">
        <v>222</v>
      </c>
      <c r="AK26" s="27"/>
      <c r="AL26" s="27"/>
      <c r="AM26" s="28"/>
      <c r="AN26" s="26"/>
      <c r="AO26" s="27"/>
      <c r="AP26" s="27"/>
      <c r="AQ26" s="28"/>
    </row>
    <row r="27" spans="2:43" ht="15.75" thickBot="1">
      <c r="B27" s="29"/>
      <c r="C27" s="30"/>
      <c r="D27" s="30"/>
      <c r="E27" s="31"/>
      <c r="F27" s="29"/>
      <c r="G27" s="30"/>
      <c r="H27" s="30"/>
      <c r="I27" s="31"/>
      <c r="J27" s="29"/>
      <c r="K27" s="30"/>
      <c r="L27" s="30"/>
      <c r="M27" s="31"/>
      <c r="Q27" s="29"/>
      <c r="R27" s="30"/>
      <c r="S27" s="30"/>
      <c r="T27" s="31"/>
      <c r="U27" s="29"/>
      <c r="V27" s="30"/>
      <c r="W27" s="30"/>
      <c r="X27" s="31"/>
      <c r="Y27" s="29"/>
      <c r="Z27" s="30"/>
      <c r="AA27" s="30"/>
      <c r="AB27" s="31"/>
      <c r="AF27" s="29"/>
      <c r="AG27" s="30"/>
      <c r="AH27" s="30"/>
      <c r="AI27" s="31"/>
      <c r="AJ27" s="29"/>
      <c r="AK27" s="30"/>
      <c r="AL27" s="30"/>
      <c r="AM27" s="31"/>
      <c r="AN27" s="29"/>
      <c r="AO27" s="30"/>
      <c r="AP27" s="30"/>
      <c r="AQ27" s="31"/>
    </row>
    <row r="28" spans="2:43" ht="15.75" thickBot="1"/>
    <row r="29" spans="2:43" ht="15.75" thickBot="1">
      <c r="B29" s="39">
        <v>4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1"/>
      <c r="Q29" s="39">
        <v>5</v>
      </c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1"/>
      <c r="AF29" s="39">
        <v>6</v>
      </c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1"/>
    </row>
    <row r="30" spans="2:43" ht="15" customHeight="1" thickBot="1"/>
    <row r="31" spans="2:43" ht="15" customHeight="1">
      <c r="B31" s="23">
        <v>1</v>
      </c>
      <c r="C31" s="24"/>
      <c r="D31" s="24"/>
      <c r="E31" s="25"/>
      <c r="F31" s="23">
        <v>2</v>
      </c>
      <c r="G31" s="24"/>
      <c r="H31" s="24"/>
      <c r="I31" s="25"/>
      <c r="J31" s="23">
        <v>3</v>
      </c>
      <c r="K31" s="24"/>
      <c r="L31" s="24"/>
      <c r="M31" s="25"/>
      <c r="Q31" s="23">
        <v>1</v>
      </c>
      <c r="R31" s="24"/>
      <c r="S31" s="24"/>
      <c r="T31" s="25"/>
      <c r="U31" s="23">
        <v>2</v>
      </c>
      <c r="V31" s="24"/>
      <c r="W31" s="24"/>
      <c r="X31" s="25"/>
      <c r="Y31" s="23">
        <v>3</v>
      </c>
      <c r="Z31" s="24"/>
      <c r="AA31" s="24"/>
      <c r="AB31" s="25"/>
      <c r="AF31" s="23">
        <v>1</v>
      </c>
      <c r="AG31" s="24"/>
      <c r="AH31" s="24"/>
      <c r="AI31" s="25"/>
      <c r="AJ31" s="23">
        <v>2</v>
      </c>
      <c r="AK31" s="24"/>
      <c r="AL31" s="24"/>
      <c r="AM31" s="25"/>
      <c r="AN31" s="23">
        <v>3</v>
      </c>
      <c r="AO31" s="24"/>
      <c r="AP31" s="24"/>
      <c r="AQ31" s="25"/>
    </row>
    <row r="32" spans="2:43">
      <c r="B32" s="26" t="s">
        <v>196</v>
      </c>
      <c r="C32" s="27"/>
      <c r="D32" s="27"/>
      <c r="E32" s="28"/>
      <c r="F32" s="26" t="s">
        <v>197</v>
      </c>
      <c r="G32" s="27"/>
      <c r="H32" s="27"/>
      <c r="I32" s="28"/>
      <c r="J32" s="26" t="s">
        <v>196</v>
      </c>
      <c r="K32" s="27"/>
      <c r="L32" s="27"/>
      <c r="M32" s="28"/>
      <c r="Q32" s="26" t="s">
        <v>196</v>
      </c>
      <c r="R32" s="27"/>
      <c r="S32" s="27"/>
      <c r="T32" s="28"/>
      <c r="U32" s="26" t="s">
        <v>197</v>
      </c>
      <c r="V32" s="27"/>
      <c r="W32" s="27"/>
      <c r="X32" s="28"/>
      <c r="Y32" s="26" t="s">
        <v>196</v>
      </c>
      <c r="Z32" s="27"/>
      <c r="AA32" s="27"/>
      <c r="AB32" s="28"/>
      <c r="AF32" s="26" t="s">
        <v>196</v>
      </c>
      <c r="AG32" s="27"/>
      <c r="AH32" s="27"/>
      <c r="AI32" s="28"/>
      <c r="AJ32" s="26" t="s">
        <v>197</v>
      </c>
      <c r="AK32" s="27"/>
      <c r="AL32" s="27"/>
      <c r="AM32" s="28"/>
      <c r="AN32" s="26" t="s">
        <v>196</v>
      </c>
      <c r="AO32" s="27"/>
      <c r="AP32" s="27"/>
      <c r="AQ32" s="28"/>
    </row>
    <row r="33" spans="2:43">
      <c r="B33" s="26" t="s">
        <v>195</v>
      </c>
      <c r="C33" s="27"/>
      <c r="D33" s="27"/>
      <c r="E33" s="28"/>
      <c r="F33" s="26" t="s">
        <v>195</v>
      </c>
      <c r="G33" s="27"/>
      <c r="H33" s="27"/>
      <c r="I33" s="28"/>
      <c r="J33" s="26" t="s">
        <v>192</v>
      </c>
      <c r="K33" s="27"/>
      <c r="L33" s="27"/>
      <c r="M33" s="28"/>
      <c r="Q33" s="26" t="s">
        <v>195</v>
      </c>
      <c r="R33" s="27"/>
      <c r="S33" s="27"/>
      <c r="T33" s="28"/>
      <c r="U33" s="26" t="s">
        <v>195</v>
      </c>
      <c r="V33" s="27"/>
      <c r="W33" s="27"/>
      <c r="X33" s="28"/>
      <c r="Y33" s="26" t="s">
        <v>192</v>
      </c>
      <c r="Z33" s="27"/>
      <c r="AA33" s="27"/>
      <c r="AB33" s="28"/>
      <c r="AF33" s="26" t="s">
        <v>195</v>
      </c>
      <c r="AG33" s="27"/>
      <c r="AH33" s="27"/>
      <c r="AI33" s="28"/>
      <c r="AJ33" s="26" t="s">
        <v>195</v>
      </c>
      <c r="AK33" s="27"/>
      <c r="AL33" s="27"/>
      <c r="AM33" s="28"/>
      <c r="AN33" s="26" t="s">
        <v>192</v>
      </c>
      <c r="AO33" s="27"/>
      <c r="AP33" s="27"/>
      <c r="AQ33" s="28"/>
    </row>
    <row r="34" spans="2:43">
      <c r="B34" s="26" t="s">
        <v>258</v>
      </c>
      <c r="C34" s="27"/>
      <c r="D34" s="27"/>
      <c r="E34" s="28"/>
      <c r="F34" s="26" t="s">
        <v>200</v>
      </c>
      <c r="G34" s="27"/>
      <c r="H34" s="27"/>
      <c r="I34" s="28"/>
      <c r="J34" s="26" t="s">
        <v>259</v>
      </c>
      <c r="K34" s="27"/>
      <c r="L34" s="27"/>
      <c r="M34" s="28"/>
      <c r="Q34" s="26"/>
      <c r="R34" s="27"/>
      <c r="S34" s="27"/>
      <c r="T34" s="28"/>
      <c r="U34" s="26" t="s">
        <v>200</v>
      </c>
      <c r="V34" s="27"/>
      <c r="W34" s="27"/>
      <c r="X34" s="28"/>
      <c r="Y34" s="26"/>
      <c r="Z34" s="27"/>
      <c r="AA34" s="27"/>
      <c r="AB34" s="28"/>
      <c r="AF34" s="26"/>
      <c r="AG34" s="27"/>
      <c r="AH34" s="27"/>
      <c r="AI34" s="28"/>
      <c r="AJ34" s="26" t="s">
        <v>200</v>
      </c>
      <c r="AK34" s="27"/>
      <c r="AL34" s="27"/>
      <c r="AM34" s="28"/>
      <c r="AN34" s="26"/>
      <c r="AO34" s="27"/>
      <c r="AP34" s="27"/>
      <c r="AQ34" s="28"/>
    </row>
    <row r="35" spans="2:43">
      <c r="B35" s="26" t="s">
        <v>218</v>
      </c>
      <c r="C35" s="27"/>
      <c r="D35" s="27"/>
      <c r="E35" s="28"/>
      <c r="F35" s="26"/>
      <c r="G35" s="27"/>
      <c r="H35" s="27"/>
      <c r="I35" s="28"/>
      <c r="J35" s="26" t="s">
        <v>219</v>
      </c>
      <c r="K35" s="27"/>
      <c r="L35" s="27"/>
      <c r="M35" s="28"/>
      <c r="Q35" s="26" t="s">
        <v>218</v>
      </c>
      <c r="R35" s="27"/>
      <c r="S35" s="27"/>
      <c r="T35" s="28"/>
      <c r="U35" s="26"/>
      <c r="V35" s="27"/>
      <c r="W35" s="27"/>
      <c r="X35" s="28"/>
      <c r="Y35" s="26" t="s">
        <v>219</v>
      </c>
      <c r="Z35" s="27"/>
      <c r="AA35" s="27"/>
      <c r="AB35" s="28"/>
      <c r="AF35" s="26" t="s">
        <v>218</v>
      </c>
      <c r="AG35" s="27"/>
      <c r="AH35" s="27"/>
      <c r="AI35" s="28"/>
      <c r="AJ35" s="26"/>
      <c r="AK35" s="27"/>
      <c r="AL35" s="27"/>
      <c r="AM35" s="28"/>
      <c r="AN35" s="26" t="s">
        <v>219</v>
      </c>
      <c r="AO35" s="27"/>
      <c r="AP35" s="27"/>
      <c r="AQ35" s="28"/>
    </row>
    <row r="36" spans="2:43" ht="15.75" thickBot="1">
      <c r="B36" s="29"/>
      <c r="C36" s="30"/>
      <c r="D36" s="30"/>
      <c r="E36" s="31"/>
      <c r="F36" s="29"/>
      <c r="G36" s="30"/>
      <c r="H36" s="30"/>
      <c r="I36" s="31"/>
      <c r="J36" s="29"/>
      <c r="K36" s="30"/>
      <c r="L36" s="30"/>
      <c r="M36" s="31"/>
      <c r="Q36" s="29"/>
      <c r="R36" s="30"/>
      <c r="S36" s="30"/>
      <c r="T36" s="31"/>
      <c r="U36" s="29"/>
      <c r="V36" s="30"/>
      <c r="W36" s="30"/>
      <c r="X36" s="31"/>
      <c r="Y36" s="29"/>
      <c r="Z36" s="30"/>
      <c r="AA36" s="30"/>
      <c r="AB36" s="31"/>
      <c r="AF36" s="29"/>
      <c r="AG36" s="30"/>
      <c r="AH36" s="30"/>
      <c r="AI36" s="31"/>
      <c r="AJ36" s="29"/>
      <c r="AK36" s="30"/>
      <c r="AL36" s="30"/>
      <c r="AM36" s="31"/>
      <c r="AN36" s="29"/>
      <c r="AO36" s="30"/>
      <c r="AP36" s="30"/>
      <c r="AQ36" s="31"/>
    </row>
    <row r="37" spans="2:43" ht="15" customHeight="1">
      <c r="B37" s="23">
        <v>4</v>
      </c>
      <c r="C37" s="24"/>
      <c r="D37" s="24"/>
      <c r="E37" s="25"/>
      <c r="F37" s="23">
        <v>5</v>
      </c>
      <c r="G37" s="24"/>
      <c r="H37" s="24"/>
      <c r="I37" s="25"/>
      <c r="J37" s="23">
        <v>6</v>
      </c>
      <c r="K37" s="24"/>
      <c r="L37" s="24"/>
      <c r="M37" s="25"/>
      <c r="Q37" s="23">
        <v>4</v>
      </c>
      <c r="R37" s="24"/>
      <c r="S37" s="24"/>
      <c r="T37" s="25"/>
      <c r="U37" s="23">
        <v>5</v>
      </c>
      <c r="V37" s="24"/>
      <c r="W37" s="24"/>
      <c r="X37" s="25"/>
      <c r="Y37" s="23">
        <v>6</v>
      </c>
      <c r="Z37" s="24"/>
      <c r="AA37" s="24"/>
      <c r="AB37" s="25"/>
      <c r="AF37" s="23">
        <v>4</v>
      </c>
      <c r="AG37" s="24"/>
      <c r="AH37" s="24"/>
      <c r="AI37" s="25"/>
      <c r="AJ37" s="23">
        <v>5</v>
      </c>
      <c r="AK37" s="24"/>
      <c r="AL37" s="24"/>
      <c r="AM37" s="25"/>
      <c r="AN37" s="23">
        <v>6</v>
      </c>
      <c r="AO37" s="24"/>
      <c r="AP37" s="24"/>
      <c r="AQ37" s="25"/>
    </row>
    <row r="38" spans="2:43">
      <c r="B38" s="70" t="s">
        <v>198</v>
      </c>
      <c r="C38" s="27"/>
      <c r="D38" s="27"/>
      <c r="E38" s="28"/>
      <c r="F38" s="26" t="s">
        <v>198</v>
      </c>
      <c r="G38" s="27"/>
      <c r="H38" s="27"/>
      <c r="I38" s="28"/>
      <c r="J38" s="26" t="s">
        <v>198</v>
      </c>
      <c r="K38" s="27"/>
      <c r="L38" s="27"/>
      <c r="M38" s="28"/>
      <c r="Q38" s="26" t="s">
        <v>198</v>
      </c>
      <c r="R38" s="27"/>
      <c r="S38" s="27"/>
      <c r="T38" s="28"/>
      <c r="U38" s="26" t="s">
        <v>198</v>
      </c>
      <c r="V38" s="27"/>
      <c r="W38" s="27"/>
      <c r="X38" s="28"/>
      <c r="Y38" s="26" t="s">
        <v>198</v>
      </c>
      <c r="Z38" s="27"/>
      <c r="AA38" s="27"/>
      <c r="AB38" s="28"/>
      <c r="AF38" s="26" t="s">
        <v>198</v>
      </c>
      <c r="AG38" s="27"/>
      <c r="AH38" s="27"/>
      <c r="AI38" s="28"/>
      <c r="AJ38" s="26" t="s">
        <v>198</v>
      </c>
      <c r="AK38" s="27"/>
      <c r="AL38" s="27"/>
      <c r="AM38" s="28"/>
      <c r="AN38" s="26" t="s">
        <v>198</v>
      </c>
      <c r="AO38" s="27"/>
      <c r="AP38" s="27"/>
      <c r="AQ38" s="28"/>
    </row>
    <row r="39" spans="2:43">
      <c r="B39" s="70" t="s">
        <v>191</v>
      </c>
      <c r="C39" s="27"/>
      <c r="D39" s="27"/>
      <c r="E39" s="28"/>
      <c r="F39" s="26" t="s">
        <v>199</v>
      </c>
      <c r="G39" s="27"/>
      <c r="H39" s="27"/>
      <c r="I39" s="28"/>
      <c r="J39" s="26" t="s">
        <v>192</v>
      </c>
      <c r="K39" s="27"/>
      <c r="L39" s="27"/>
      <c r="M39" s="28"/>
      <c r="Q39" s="26" t="s">
        <v>191</v>
      </c>
      <c r="R39" s="27"/>
      <c r="S39" s="27"/>
      <c r="T39" s="28"/>
      <c r="U39" s="26" t="s">
        <v>199</v>
      </c>
      <c r="V39" s="27"/>
      <c r="W39" s="27"/>
      <c r="X39" s="28"/>
      <c r="Y39" s="26" t="s">
        <v>192</v>
      </c>
      <c r="Z39" s="27"/>
      <c r="AA39" s="27"/>
      <c r="AB39" s="28"/>
      <c r="AF39" s="26" t="s">
        <v>191</v>
      </c>
      <c r="AG39" s="27"/>
      <c r="AH39" s="27"/>
      <c r="AI39" s="28"/>
      <c r="AJ39" s="26" t="s">
        <v>199</v>
      </c>
      <c r="AK39" s="27"/>
      <c r="AL39" s="27"/>
      <c r="AM39" s="28"/>
      <c r="AN39" s="26" t="s">
        <v>192</v>
      </c>
      <c r="AO39" s="27"/>
      <c r="AP39" s="27"/>
      <c r="AQ39" s="28"/>
    </row>
    <row r="40" spans="2:43">
      <c r="B40" s="70"/>
      <c r="C40" s="27"/>
      <c r="D40" s="27"/>
      <c r="E40" s="28"/>
      <c r="F40" s="26" t="s">
        <v>175</v>
      </c>
      <c r="G40" s="27"/>
      <c r="H40" s="27"/>
      <c r="I40" s="28"/>
      <c r="J40" s="26" t="s">
        <v>201</v>
      </c>
      <c r="K40" s="27"/>
      <c r="L40" s="27"/>
      <c r="M40" s="28"/>
      <c r="Q40" s="26"/>
      <c r="R40" s="27"/>
      <c r="S40" s="27"/>
      <c r="T40" s="28"/>
      <c r="U40" s="26" t="s">
        <v>175</v>
      </c>
      <c r="V40" s="27"/>
      <c r="W40" s="27"/>
      <c r="X40" s="28"/>
      <c r="Y40" s="26" t="s">
        <v>201</v>
      </c>
      <c r="Z40" s="27"/>
      <c r="AA40" s="27"/>
      <c r="AB40" s="28"/>
      <c r="AD40" s="72"/>
      <c r="AF40" s="26"/>
      <c r="AG40" s="27"/>
      <c r="AH40" s="27"/>
      <c r="AI40" s="28"/>
      <c r="AJ40" s="26" t="s">
        <v>175</v>
      </c>
      <c r="AK40" s="27"/>
      <c r="AL40" s="27"/>
      <c r="AM40" s="28"/>
      <c r="AN40" s="26" t="s">
        <v>201</v>
      </c>
      <c r="AO40" s="27"/>
      <c r="AP40" s="27"/>
      <c r="AQ40" s="28"/>
    </row>
    <row r="41" spans="2:43">
      <c r="B41" s="26"/>
      <c r="C41" s="27"/>
      <c r="D41" s="27"/>
      <c r="E41" s="28"/>
      <c r="F41" s="26"/>
      <c r="G41" s="27"/>
      <c r="H41" s="27"/>
      <c r="I41" s="28"/>
      <c r="J41" s="26"/>
      <c r="K41" s="27"/>
      <c r="L41" s="27"/>
      <c r="M41" s="28"/>
      <c r="Q41" s="26"/>
      <c r="R41" s="27"/>
      <c r="S41" s="27"/>
      <c r="T41" s="28"/>
      <c r="U41" s="26"/>
      <c r="V41" s="27"/>
      <c r="W41" s="27"/>
      <c r="X41" s="28"/>
      <c r="Y41" s="26"/>
      <c r="Z41" s="27"/>
      <c r="AA41" s="27"/>
      <c r="AB41" s="28"/>
      <c r="AF41" s="26"/>
      <c r="AG41" s="27"/>
      <c r="AH41" s="27"/>
      <c r="AI41" s="28"/>
      <c r="AJ41" s="26"/>
      <c r="AK41" s="27"/>
      <c r="AL41" s="27"/>
      <c r="AM41" s="28"/>
      <c r="AN41" s="26"/>
      <c r="AO41" s="27"/>
      <c r="AP41" s="27"/>
      <c r="AQ41" s="28"/>
    </row>
    <row r="42" spans="2:43" ht="15.75" thickBot="1">
      <c r="B42" s="29"/>
      <c r="C42" s="30"/>
      <c r="D42" s="30"/>
      <c r="E42" s="31"/>
      <c r="F42" s="29"/>
      <c r="G42" s="30"/>
      <c r="H42" s="30"/>
      <c r="I42" s="31"/>
      <c r="J42" s="29"/>
      <c r="K42" s="30"/>
      <c r="L42" s="30"/>
      <c r="M42" s="31"/>
      <c r="Q42" s="29"/>
      <c r="R42" s="30"/>
      <c r="S42" s="30"/>
      <c r="T42" s="31"/>
      <c r="U42" s="29"/>
      <c r="V42" s="30"/>
      <c r="W42" s="30"/>
      <c r="X42" s="31"/>
      <c r="Y42" s="29"/>
      <c r="Z42" s="30"/>
      <c r="AA42" s="30"/>
      <c r="AB42" s="31"/>
      <c r="AF42" s="29"/>
      <c r="AG42" s="30"/>
      <c r="AH42" s="30"/>
      <c r="AI42" s="31"/>
      <c r="AJ42" s="29"/>
      <c r="AK42" s="30"/>
      <c r="AL42" s="30"/>
      <c r="AM42" s="31"/>
      <c r="AN42" s="29"/>
      <c r="AO42" s="30"/>
      <c r="AP42" s="30"/>
      <c r="AQ42" s="31"/>
    </row>
    <row r="43" spans="2:43" ht="15" customHeight="1">
      <c r="B43" s="23">
        <v>7</v>
      </c>
      <c r="C43" s="24"/>
      <c r="D43" s="24"/>
      <c r="E43" s="25"/>
      <c r="F43" s="23">
        <v>8</v>
      </c>
      <c r="G43" s="24"/>
      <c r="H43" s="24"/>
      <c r="I43" s="25"/>
      <c r="J43" s="23">
        <v>9</v>
      </c>
      <c r="K43" s="24"/>
      <c r="L43" s="24"/>
      <c r="M43" s="25"/>
      <c r="Q43" s="23">
        <v>7</v>
      </c>
      <c r="R43" s="24"/>
      <c r="S43" s="24"/>
      <c r="T43" s="25"/>
      <c r="U43" s="23">
        <v>8</v>
      </c>
      <c r="V43" s="24"/>
      <c r="W43" s="24"/>
      <c r="X43" s="25"/>
      <c r="Y43" s="23">
        <v>9</v>
      </c>
      <c r="Z43" s="24"/>
      <c r="AA43" s="24"/>
      <c r="AB43" s="25"/>
      <c r="AF43" s="23">
        <v>7</v>
      </c>
      <c r="AG43" s="24"/>
      <c r="AH43" s="24"/>
      <c r="AI43" s="25"/>
      <c r="AJ43" s="23">
        <v>8</v>
      </c>
      <c r="AK43" s="24"/>
      <c r="AL43" s="24"/>
      <c r="AM43" s="25"/>
      <c r="AN43" s="23">
        <v>9</v>
      </c>
      <c r="AO43" s="24"/>
      <c r="AP43" s="24"/>
      <c r="AQ43" s="25"/>
    </row>
    <row r="44" spans="2:43">
      <c r="B44" s="26" t="s">
        <v>202</v>
      </c>
      <c r="C44" s="27"/>
      <c r="D44" s="27"/>
      <c r="E44" s="28"/>
      <c r="F44" s="26" t="s">
        <v>256</v>
      </c>
      <c r="G44" s="27"/>
      <c r="H44" s="27"/>
      <c r="I44" s="28"/>
      <c r="J44" s="26" t="s">
        <v>202</v>
      </c>
      <c r="K44" s="27"/>
      <c r="L44" s="27"/>
      <c r="M44" s="28"/>
      <c r="Q44" s="26" t="s">
        <v>202</v>
      </c>
      <c r="R44" s="27"/>
      <c r="S44" s="27"/>
      <c r="T44" s="28"/>
      <c r="U44" s="26" t="s">
        <v>256</v>
      </c>
      <c r="V44" s="27"/>
      <c r="W44" s="27"/>
      <c r="X44" s="28"/>
      <c r="Y44" s="26" t="s">
        <v>202</v>
      </c>
      <c r="Z44" s="27"/>
      <c r="AA44" s="27"/>
      <c r="AB44" s="28"/>
      <c r="AF44" s="26" t="s">
        <v>202</v>
      </c>
      <c r="AG44" s="27"/>
      <c r="AH44" s="27"/>
      <c r="AI44" s="28"/>
      <c r="AJ44" s="26" t="s">
        <v>256</v>
      </c>
      <c r="AK44" s="27"/>
      <c r="AL44" s="27"/>
      <c r="AM44" s="28"/>
      <c r="AN44" s="26" t="s">
        <v>202</v>
      </c>
      <c r="AO44" s="27"/>
      <c r="AP44" s="27"/>
      <c r="AQ44" s="28"/>
    </row>
    <row r="45" spans="2:43">
      <c r="B45" s="26" t="s">
        <v>193</v>
      </c>
      <c r="C45" s="27"/>
      <c r="D45" s="27"/>
      <c r="E45" s="28"/>
      <c r="F45" s="26" t="s">
        <v>257</v>
      </c>
      <c r="G45" s="27"/>
      <c r="H45" s="27"/>
      <c r="I45" s="28"/>
      <c r="J45" s="26" t="s">
        <v>204</v>
      </c>
      <c r="K45" s="27"/>
      <c r="L45" s="27"/>
      <c r="M45" s="28"/>
      <c r="Q45" s="26" t="s">
        <v>193</v>
      </c>
      <c r="R45" s="27"/>
      <c r="S45" s="27"/>
      <c r="T45" s="28"/>
      <c r="U45" s="26" t="s">
        <v>257</v>
      </c>
      <c r="V45" s="27"/>
      <c r="W45" s="27"/>
      <c r="X45" s="28"/>
      <c r="Y45" s="26" t="s">
        <v>204</v>
      </c>
      <c r="Z45" s="27"/>
      <c r="AA45" s="27"/>
      <c r="AB45" s="28"/>
      <c r="AF45" s="26" t="s">
        <v>193</v>
      </c>
      <c r="AG45" s="27"/>
      <c r="AH45" s="27"/>
      <c r="AI45" s="28"/>
      <c r="AJ45" s="26" t="s">
        <v>257</v>
      </c>
      <c r="AK45" s="27"/>
      <c r="AL45" s="27"/>
      <c r="AM45" s="28"/>
      <c r="AN45" s="26" t="s">
        <v>204</v>
      </c>
      <c r="AO45" s="27"/>
      <c r="AP45" s="27"/>
      <c r="AQ45" s="28"/>
    </row>
    <row r="46" spans="2:43">
      <c r="B46" s="26" t="s">
        <v>260</v>
      </c>
      <c r="C46" s="27"/>
      <c r="D46" s="27"/>
      <c r="E46" s="28"/>
      <c r="F46" s="26"/>
      <c r="G46" s="27"/>
      <c r="H46" s="27"/>
      <c r="I46" s="28"/>
      <c r="J46" s="26"/>
      <c r="K46" s="27"/>
      <c r="L46" s="27"/>
      <c r="M46" s="28"/>
      <c r="Q46" s="26"/>
      <c r="R46" s="27"/>
      <c r="S46" s="27"/>
      <c r="T46" s="28"/>
      <c r="U46" s="26"/>
      <c r="V46" s="27"/>
      <c r="W46" s="27"/>
      <c r="X46" s="28"/>
      <c r="Y46" s="26"/>
      <c r="Z46" s="27"/>
      <c r="AA46" s="27"/>
      <c r="AB46" s="28"/>
      <c r="AF46" s="26"/>
      <c r="AG46" s="27"/>
      <c r="AH46" s="27"/>
      <c r="AI46" s="28"/>
      <c r="AJ46" s="26"/>
      <c r="AK46" s="27"/>
      <c r="AL46" s="27"/>
      <c r="AM46" s="28"/>
      <c r="AN46" s="26"/>
      <c r="AO46" s="27"/>
      <c r="AP46" s="27"/>
      <c r="AQ46" s="28"/>
    </row>
    <row r="47" spans="2:43">
      <c r="B47" s="26" t="s">
        <v>220</v>
      </c>
      <c r="C47" s="27"/>
      <c r="D47" s="27"/>
      <c r="E47" s="28"/>
      <c r="F47" s="26"/>
      <c r="G47" s="27"/>
      <c r="H47" s="27"/>
      <c r="I47" s="28"/>
      <c r="J47" s="26" t="s">
        <v>221</v>
      </c>
      <c r="K47" s="27"/>
      <c r="L47" s="27"/>
      <c r="M47" s="28"/>
      <c r="Q47" s="26" t="s">
        <v>220</v>
      </c>
      <c r="R47" s="27"/>
      <c r="S47" s="27"/>
      <c r="T47" s="28"/>
      <c r="U47" s="26"/>
      <c r="V47" s="27"/>
      <c r="W47" s="27"/>
      <c r="X47" s="28"/>
      <c r="Y47" s="26" t="s">
        <v>221</v>
      </c>
      <c r="Z47" s="27"/>
      <c r="AA47" s="27"/>
      <c r="AB47" s="28"/>
      <c r="AF47" s="26" t="s">
        <v>220</v>
      </c>
      <c r="AG47" s="27"/>
      <c r="AH47" s="27"/>
      <c r="AI47" s="28"/>
      <c r="AJ47" s="26"/>
      <c r="AK47" s="27"/>
      <c r="AL47" s="27"/>
      <c r="AM47" s="28"/>
      <c r="AN47" s="26" t="s">
        <v>221</v>
      </c>
      <c r="AO47" s="27"/>
      <c r="AP47" s="27"/>
      <c r="AQ47" s="28"/>
    </row>
    <row r="48" spans="2:43" ht="15.75" thickBot="1">
      <c r="B48" s="29"/>
      <c r="C48" s="30"/>
      <c r="D48" s="30"/>
      <c r="E48" s="31"/>
      <c r="F48" s="29"/>
      <c r="G48" s="30"/>
      <c r="H48" s="30"/>
      <c r="I48" s="31"/>
      <c r="J48" s="29"/>
      <c r="K48" s="30"/>
      <c r="L48" s="30"/>
      <c r="M48" s="31"/>
      <c r="Q48" s="29"/>
      <c r="R48" s="30"/>
      <c r="S48" s="30"/>
      <c r="T48" s="31"/>
      <c r="U48" s="29"/>
      <c r="V48" s="30"/>
      <c r="W48" s="30"/>
      <c r="X48" s="31"/>
      <c r="Y48" s="29"/>
      <c r="Z48" s="30"/>
      <c r="AA48" s="30"/>
      <c r="AB48" s="31"/>
      <c r="AF48" s="29"/>
      <c r="AG48" s="30"/>
      <c r="AH48" s="30"/>
      <c r="AI48" s="31"/>
      <c r="AJ48" s="29"/>
      <c r="AK48" s="30"/>
      <c r="AL48" s="30"/>
      <c r="AM48" s="31"/>
      <c r="AN48" s="29"/>
      <c r="AO48" s="30"/>
      <c r="AP48" s="30"/>
      <c r="AQ48" s="31"/>
    </row>
    <row r="49" spans="2:43" ht="15" customHeight="1">
      <c r="B49" s="23">
        <v>10</v>
      </c>
      <c r="C49" s="24"/>
      <c r="D49" s="24"/>
      <c r="E49" s="25"/>
      <c r="F49" s="23">
        <v>11</v>
      </c>
      <c r="G49" s="24"/>
      <c r="H49" s="24"/>
      <c r="I49" s="25"/>
      <c r="J49" s="23">
        <v>12</v>
      </c>
      <c r="K49" s="24"/>
      <c r="L49" s="24"/>
      <c r="M49" s="25"/>
      <c r="Q49" s="23">
        <v>10</v>
      </c>
      <c r="R49" s="24"/>
      <c r="S49" s="24"/>
      <c r="T49" s="25"/>
      <c r="U49" s="23">
        <v>11</v>
      </c>
      <c r="V49" s="24"/>
      <c r="W49" s="24"/>
      <c r="X49" s="25"/>
      <c r="Y49" s="23">
        <v>12</v>
      </c>
      <c r="Z49" s="24"/>
      <c r="AA49" s="24"/>
      <c r="AB49" s="25"/>
      <c r="AF49" s="23">
        <v>10</v>
      </c>
      <c r="AG49" s="24"/>
      <c r="AH49" s="24"/>
      <c r="AI49" s="25"/>
      <c r="AJ49" s="23">
        <v>11</v>
      </c>
      <c r="AK49" s="24"/>
      <c r="AL49" s="24"/>
      <c r="AM49" s="25"/>
      <c r="AN49" s="23">
        <v>12</v>
      </c>
      <c r="AO49" s="24"/>
      <c r="AP49" s="24"/>
      <c r="AQ49" s="25"/>
    </row>
    <row r="50" spans="2:43">
      <c r="B50" s="26"/>
      <c r="C50" s="27"/>
      <c r="D50" s="27"/>
      <c r="E50" s="28"/>
      <c r="F50" s="26"/>
      <c r="G50" s="27"/>
      <c r="H50" s="27"/>
      <c r="I50" s="28"/>
      <c r="J50" s="26"/>
      <c r="K50" s="27"/>
      <c r="L50" s="27"/>
      <c r="M50" s="28"/>
      <c r="Q50" s="70" t="s">
        <v>198</v>
      </c>
      <c r="R50" s="27"/>
      <c r="S50" s="27"/>
      <c r="T50" s="28"/>
      <c r="U50" s="26"/>
      <c r="V50" s="27"/>
      <c r="W50" s="27"/>
      <c r="X50" s="28"/>
      <c r="Y50" s="26"/>
      <c r="Z50" s="27"/>
      <c r="AA50" s="27"/>
      <c r="AB50" s="28"/>
      <c r="AF50" s="71" t="s">
        <v>198</v>
      </c>
      <c r="AG50" s="27"/>
      <c r="AH50" s="27"/>
      <c r="AI50" s="28"/>
      <c r="AJ50" s="70" t="s">
        <v>202</v>
      </c>
      <c r="AK50" s="27"/>
      <c r="AL50" s="27"/>
      <c r="AM50" s="28"/>
      <c r="AN50" s="26"/>
      <c r="AO50" s="27"/>
      <c r="AP50" s="27"/>
      <c r="AQ50" s="28"/>
    </row>
    <row r="51" spans="2:43">
      <c r="B51" s="26"/>
      <c r="C51" s="27"/>
      <c r="D51" s="27"/>
      <c r="E51" s="28"/>
      <c r="F51" s="26"/>
      <c r="G51" s="27"/>
      <c r="H51" s="27"/>
      <c r="I51" s="28"/>
      <c r="J51" s="26"/>
      <c r="K51" s="27"/>
      <c r="L51" s="27"/>
      <c r="M51" s="28"/>
      <c r="Q51" s="70" t="s">
        <v>193</v>
      </c>
      <c r="R51" s="27"/>
      <c r="S51" s="27"/>
      <c r="T51" s="28"/>
      <c r="U51" s="26"/>
      <c r="V51" s="27"/>
      <c r="W51" s="27"/>
      <c r="X51" s="28"/>
      <c r="Y51" s="26"/>
      <c r="Z51" s="27"/>
      <c r="AA51" s="27"/>
      <c r="AB51" s="28"/>
      <c r="AF51" s="71" t="s">
        <v>374</v>
      </c>
      <c r="AG51" s="27"/>
      <c r="AH51" s="27"/>
      <c r="AI51" s="28"/>
      <c r="AJ51" s="70" t="s">
        <v>194</v>
      </c>
      <c r="AK51" s="27"/>
      <c r="AL51" s="27"/>
      <c r="AM51" s="28"/>
      <c r="AN51" s="26"/>
      <c r="AO51" s="27"/>
      <c r="AP51" s="27"/>
      <c r="AQ51" s="28"/>
    </row>
    <row r="52" spans="2:43">
      <c r="B52" s="26"/>
      <c r="C52" s="27"/>
      <c r="D52" s="27"/>
      <c r="E52" s="28"/>
      <c r="F52" s="26"/>
      <c r="G52" s="27"/>
      <c r="H52" s="27"/>
      <c r="I52" s="28"/>
      <c r="J52" s="26"/>
      <c r="K52" s="27"/>
      <c r="L52" s="27"/>
      <c r="M52" s="28"/>
      <c r="Q52" s="26"/>
      <c r="R52" s="27"/>
      <c r="S52" s="27"/>
      <c r="T52" s="28"/>
      <c r="U52" s="26"/>
      <c r="V52" s="27"/>
      <c r="W52" s="27"/>
      <c r="X52" s="28"/>
      <c r="Y52" s="26"/>
      <c r="Z52" s="27"/>
      <c r="AA52" s="27"/>
      <c r="AB52" s="28"/>
      <c r="AF52" s="26"/>
      <c r="AG52" s="27"/>
      <c r="AH52" s="27"/>
      <c r="AI52" s="28"/>
      <c r="AJ52" s="26"/>
      <c r="AK52" s="27"/>
      <c r="AL52" s="27"/>
      <c r="AM52" s="28"/>
      <c r="AN52" s="26"/>
      <c r="AO52" s="27"/>
      <c r="AP52" s="27"/>
      <c r="AQ52" s="28"/>
    </row>
    <row r="53" spans="2:43">
      <c r="B53" s="26" t="s">
        <v>217</v>
      </c>
      <c r="C53" s="27"/>
      <c r="D53" s="27"/>
      <c r="E53" s="28"/>
      <c r="F53" s="26" t="s">
        <v>222</v>
      </c>
      <c r="G53" s="27"/>
      <c r="H53" s="27"/>
      <c r="I53" s="28"/>
      <c r="J53" s="26"/>
      <c r="K53" s="27"/>
      <c r="L53" s="27"/>
      <c r="M53" s="28"/>
      <c r="Q53" s="26" t="s">
        <v>217</v>
      </c>
      <c r="R53" s="27"/>
      <c r="S53" s="27"/>
      <c r="T53" s="28"/>
      <c r="U53" s="26" t="s">
        <v>222</v>
      </c>
      <c r="V53" s="27"/>
      <c r="W53" s="27"/>
      <c r="X53" s="28"/>
      <c r="Y53" s="26"/>
      <c r="Z53" s="27"/>
      <c r="AA53" s="27"/>
      <c r="AB53" s="28"/>
      <c r="AF53" s="26" t="s">
        <v>217</v>
      </c>
      <c r="AG53" s="27"/>
      <c r="AH53" s="27"/>
      <c r="AI53" s="28"/>
      <c r="AJ53" s="26" t="s">
        <v>222</v>
      </c>
      <c r="AK53" s="27"/>
      <c r="AL53" s="27"/>
      <c r="AM53" s="28"/>
      <c r="AN53" s="26"/>
      <c r="AO53" s="27"/>
      <c r="AP53" s="27"/>
      <c r="AQ53" s="28"/>
    </row>
    <row r="54" spans="2:43" ht="15.75" thickBot="1">
      <c r="B54" s="29"/>
      <c r="C54" s="30"/>
      <c r="D54" s="30"/>
      <c r="E54" s="31"/>
      <c r="F54" s="29"/>
      <c r="G54" s="30"/>
      <c r="H54" s="30"/>
      <c r="I54" s="31"/>
      <c r="J54" s="29"/>
      <c r="K54" s="30"/>
      <c r="L54" s="30"/>
      <c r="M54" s="31"/>
      <c r="Q54" s="29"/>
      <c r="R54" s="30"/>
      <c r="S54" s="30"/>
      <c r="T54" s="31"/>
      <c r="U54" s="29"/>
      <c r="V54" s="30"/>
      <c r="W54" s="30"/>
      <c r="X54" s="31"/>
      <c r="Y54" s="29"/>
      <c r="Z54" s="30"/>
      <c r="AA54" s="30"/>
      <c r="AB54" s="31"/>
      <c r="AF54" s="29"/>
      <c r="AG54" s="30"/>
      <c r="AH54" s="30"/>
      <c r="AI54" s="31"/>
      <c r="AJ54" s="29"/>
      <c r="AK54" s="30"/>
      <c r="AL54" s="30"/>
      <c r="AM54" s="31"/>
      <c r="AN54" s="29"/>
      <c r="AO54" s="30"/>
      <c r="AP54" s="30"/>
      <c r="AQ54" s="31"/>
    </row>
    <row r="55" spans="2:43" ht="15.75" thickBot="1"/>
    <row r="56" spans="2:43" ht="15.75" thickBot="1">
      <c r="B56" s="39">
        <v>7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1"/>
      <c r="Q56" s="39">
        <v>8</v>
      </c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1"/>
      <c r="AF56" s="39">
        <v>9</v>
      </c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1"/>
    </row>
    <row r="57" spans="2:43" ht="15.75" thickBot="1"/>
    <row r="58" spans="2:43">
      <c r="B58" s="23">
        <v>1</v>
      </c>
      <c r="C58" s="24"/>
      <c r="D58" s="24"/>
      <c r="E58" s="25"/>
      <c r="F58" s="23">
        <v>2</v>
      </c>
      <c r="G58" s="24"/>
      <c r="H58" s="24"/>
      <c r="I58" s="25"/>
      <c r="J58" s="23">
        <v>3</v>
      </c>
      <c r="K58" s="24"/>
      <c r="L58" s="24"/>
      <c r="M58" s="25"/>
      <c r="Q58" s="23">
        <v>1</v>
      </c>
      <c r="R58" s="24"/>
      <c r="S58" s="24"/>
      <c r="T58" s="25"/>
      <c r="U58" s="23">
        <v>2</v>
      </c>
      <c r="V58" s="24"/>
      <c r="W58" s="24"/>
      <c r="X58" s="25"/>
      <c r="Y58" s="23">
        <v>3</v>
      </c>
      <c r="Z58" s="24"/>
      <c r="AA58" s="24"/>
      <c r="AB58" s="25"/>
      <c r="AF58" s="101">
        <v>1</v>
      </c>
      <c r="AG58" s="102"/>
      <c r="AH58" s="102"/>
      <c r="AI58" s="103"/>
      <c r="AJ58" s="101">
        <v>2</v>
      </c>
      <c r="AK58" s="102"/>
      <c r="AL58" s="102"/>
      <c r="AM58" s="103"/>
      <c r="AN58" s="119">
        <v>3</v>
      </c>
      <c r="AO58" s="120"/>
      <c r="AP58" s="120"/>
      <c r="AQ58" s="121"/>
    </row>
    <row r="59" spans="2:43">
      <c r="B59" s="26" t="s">
        <v>196</v>
      </c>
      <c r="C59" s="27"/>
      <c r="D59" s="27"/>
      <c r="E59" s="28"/>
      <c r="F59" s="70" t="s">
        <v>198</v>
      </c>
      <c r="G59" s="27"/>
      <c r="H59" s="27"/>
      <c r="I59" s="28"/>
      <c r="J59" s="26" t="s">
        <v>196</v>
      </c>
      <c r="K59" s="27"/>
      <c r="L59" s="27"/>
      <c r="M59" s="28"/>
      <c r="Q59" s="26" t="s">
        <v>196</v>
      </c>
      <c r="R59" s="27"/>
      <c r="S59" s="27"/>
      <c r="T59" s="28"/>
      <c r="U59" s="71" t="s">
        <v>198</v>
      </c>
      <c r="V59" s="27"/>
      <c r="W59" s="27"/>
      <c r="X59" s="28"/>
      <c r="Y59" s="26" t="s">
        <v>196</v>
      </c>
      <c r="Z59" s="27"/>
      <c r="AA59" s="27"/>
      <c r="AB59" s="28"/>
      <c r="AF59" s="104" t="s">
        <v>196</v>
      </c>
      <c r="AG59" s="105"/>
      <c r="AH59" s="105"/>
      <c r="AI59" s="106"/>
      <c r="AJ59" s="104" t="s">
        <v>198</v>
      </c>
      <c r="AK59" s="105"/>
      <c r="AL59" s="105"/>
      <c r="AM59" s="106"/>
      <c r="AN59" s="122" t="s">
        <v>196</v>
      </c>
      <c r="AO59" s="123"/>
      <c r="AP59" s="123"/>
      <c r="AQ59" s="124"/>
    </row>
    <row r="60" spans="2:43">
      <c r="B60" s="26" t="s">
        <v>195</v>
      </c>
      <c r="C60" s="27"/>
      <c r="D60" s="27"/>
      <c r="E60" s="28"/>
      <c r="F60" s="70" t="s">
        <v>195</v>
      </c>
      <c r="G60" s="27"/>
      <c r="H60" s="27"/>
      <c r="I60" s="28"/>
      <c r="J60" s="26" t="s">
        <v>192</v>
      </c>
      <c r="K60" s="27"/>
      <c r="L60" s="27"/>
      <c r="M60" s="28"/>
      <c r="Q60" s="26" t="s">
        <v>195</v>
      </c>
      <c r="R60" s="27"/>
      <c r="S60" s="27"/>
      <c r="T60" s="28"/>
      <c r="U60" s="71" t="s">
        <v>195</v>
      </c>
      <c r="V60" s="27"/>
      <c r="W60" s="27"/>
      <c r="X60" s="28"/>
      <c r="Y60" s="26" t="s">
        <v>192</v>
      </c>
      <c r="Z60" s="27"/>
      <c r="AA60" s="27"/>
      <c r="AB60" s="28"/>
      <c r="AF60" s="104" t="s">
        <v>195</v>
      </c>
      <c r="AG60" s="105"/>
      <c r="AH60" s="105"/>
      <c r="AI60" s="106"/>
      <c r="AJ60" s="104" t="s">
        <v>195</v>
      </c>
      <c r="AK60" s="105"/>
      <c r="AL60" s="105"/>
      <c r="AM60" s="106"/>
      <c r="AN60" s="122" t="s">
        <v>192</v>
      </c>
      <c r="AO60" s="123"/>
      <c r="AP60" s="123"/>
      <c r="AQ60" s="124"/>
    </row>
    <row r="61" spans="2:43">
      <c r="B61" s="26"/>
      <c r="C61" s="27"/>
      <c r="D61" s="27"/>
      <c r="E61" s="28"/>
      <c r="F61" s="26"/>
      <c r="G61" s="27"/>
      <c r="H61" s="27"/>
      <c r="I61" s="28"/>
      <c r="J61" s="26"/>
      <c r="K61" s="27"/>
      <c r="L61" s="27"/>
      <c r="M61" s="28"/>
      <c r="Q61" s="26"/>
      <c r="R61" s="27"/>
      <c r="S61" s="27"/>
      <c r="T61" s="28"/>
      <c r="U61" s="26"/>
      <c r="V61" s="27"/>
      <c r="W61" s="27"/>
      <c r="X61" s="28"/>
      <c r="Y61" s="26"/>
      <c r="Z61" s="27"/>
      <c r="AA61" s="27"/>
      <c r="AB61" s="28"/>
      <c r="AF61" s="104"/>
      <c r="AG61" s="105"/>
      <c r="AH61" s="105"/>
      <c r="AI61" s="106"/>
      <c r="AJ61" s="104"/>
      <c r="AK61" s="105"/>
      <c r="AL61" s="105"/>
      <c r="AM61" s="106"/>
      <c r="AN61" s="122"/>
      <c r="AO61" s="123"/>
      <c r="AP61" s="123"/>
      <c r="AQ61" s="124"/>
    </row>
    <row r="62" spans="2:43">
      <c r="B62" s="26" t="s">
        <v>218</v>
      </c>
      <c r="C62" s="27"/>
      <c r="D62" s="27"/>
      <c r="E62" s="28"/>
      <c r="F62" s="26"/>
      <c r="G62" s="27"/>
      <c r="H62" s="27"/>
      <c r="I62" s="28"/>
      <c r="J62" s="26" t="s">
        <v>219</v>
      </c>
      <c r="K62" s="27"/>
      <c r="L62" s="27"/>
      <c r="M62" s="28"/>
      <c r="Q62" s="26" t="s">
        <v>218</v>
      </c>
      <c r="R62" s="27"/>
      <c r="S62" s="27"/>
      <c r="T62" s="28"/>
      <c r="U62" s="26"/>
      <c r="V62" s="27"/>
      <c r="W62" s="27"/>
      <c r="X62" s="28"/>
      <c r="Y62" s="26" t="s">
        <v>219</v>
      </c>
      <c r="Z62" s="27"/>
      <c r="AA62" s="27"/>
      <c r="AB62" s="28"/>
      <c r="AF62" s="104" t="s">
        <v>218</v>
      </c>
      <c r="AG62" s="105"/>
      <c r="AH62" s="105"/>
      <c r="AI62" s="106"/>
      <c r="AJ62" s="104"/>
      <c r="AK62" s="105"/>
      <c r="AL62" s="105"/>
      <c r="AM62" s="106"/>
      <c r="AN62" s="122" t="s">
        <v>219</v>
      </c>
      <c r="AO62" s="123"/>
      <c r="AP62" s="123"/>
      <c r="AQ62" s="124"/>
    </row>
    <row r="63" spans="2:43" ht="15.75" thickBot="1">
      <c r="B63" s="29"/>
      <c r="C63" s="30"/>
      <c r="D63" s="30"/>
      <c r="E63" s="31"/>
      <c r="F63" s="29"/>
      <c r="G63" s="30"/>
      <c r="H63" s="30"/>
      <c r="I63" s="31"/>
      <c r="J63" s="29"/>
      <c r="K63" s="30"/>
      <c r="L63" s="30"/>
      <c r="M63" s="31"/>
      <c r="Q63" s="29"/>
      <c r="R63" s="30"/>
      <c r="S63" s="30"/>
      <c r="T63" s="31"/>
      <c r="U63" s="29"/>
      <c r="V63" s="30"/>
      <c r="W63" s="30"/>
      <c r="X63" s="31"/>
      <c r="Y63" s="29"/>
      <c r="Z63" s="30"/>
      <c r="AA63" s="30"/>
      <c r="AB63" s="31"/>
      <c r="AF63" s="107"/>
      <c r="AG63" s="108"/>
      <c r="AH63" s="108"/>
      <c r="AI63" s="109"/>
      <c r="AJ63" s="107"/>
      <c r="AK63" s="108"/>
      <c r="AL63" s="108"/>
      <c r="AM63" s="109"/>
      <c r="AN63" s="125"/>
      <c r="AO63" s="126"/>
      <c r="AP63" s="126"/>
      <c r="AQ63" s="127"/>
    </row>
    <row r="64" spans="2:43">
      <c r="B64" s="23">
        <v>4</v>
      </c>
      <c r="C64" s="24"/>
      <c r="D64" s="24"/>
      <c r="E64" s="25"/>
      <c r="F64" s="23">
        <v>5</v>
      </c>
      <c r="G64" s="24"/>
      <c r="H64" s="24"/>
      <c r="I64" s="25"/>
      <c r="J64" s="23">
        <v>6</v>
      </c>
      <c r="K64" s="24"/>
      <c r="L64" s="24"/>
      <c r="M64" s="25"/>
      <c r="Q64" s="23">
        <v>4</v>
      </c>
      <c r="R64" s="24"/>
      <c r="S64" s="24"/>
      <c r="T64" s="25"/>
      <c r="U64" s="23">
        <v>5</v>
      </c>
      <c r="V64" s="24"/>
      <c r="W64" s="24"/>
      <c r="X64" s="25"/>
      <c r="Y64" s="23">
        <v>6</v>
      </c>
      <c r="Z64" s="24"/>
      <c r="AA64" s="24"/>
      <c r="AB64" s="25"/>
      <c r="AF64" s="128">
        <v>4</v>
      </c>
      <c r="AG64" s="129"/>
      <c r="AH64" s="129"/>
      <c r="AI64" s="130"/>
      <c r="AJ64" s="128">
        <v>5</v>
      </c>
      <c r="AK64" s="129"/>
      <c r="AL64" s="120"/>
      <c r="AM64" s="121"/>
      <c r="AN64" s="119">
        <v>6</v>
      </c>
      <c r="AO64" s="120"/>
      <c r="AP64" s="120"/>
      <c r="AQ64" s="121"/>
    </row>
    <row r="65" spans="2:43">
      <c r="B65" s="26" t="s">
        <v>198</v>
      </c>
      <c r="C65" s="27"/>
      <c r="D65" s="27"/>
      <c r="E65" s="28"/>
      <c r="F65" s="26" t="s">
        <v>198</v>
      </c>
      <c r="G65" s="27"/>
      <c r="H65" s="27"/>
      <c r="I65" s="28"/>
      <c r="J65" s="26" t="s">
        <v>198</v>
      </c>
      <c r="K65" s="27"/>
      <c r="L65" s="27"/>
      <c r="M65" s="28"/>
      <c r="Q65" s="70" t="s">
        <v>202</v>
      </c>
      <c r="R65" s="27"/>
      <c r="S65" s="27"/>
      <c r="T65" s="28"/>
      <c r="U65" s="26" t="s">
        <v>198</v>
      </c>
      <c r="V65" s="27"/>
      <c r="W65" s="27"/>
      <c r="X65" s="28"/>
      <c r="Y65" s="26" t="s">
        <v>198</v>
      </c>
      <c r="Z65" s="27"/>
      <c r="AA65" s="27"/>
      <c r="AB65" s="28"/>
      <c r="AF65" s="131" t="s">
        <v>196</v>
      </c>
      <c r="AG65" s="132"/>
      <c r="AH65" s="132"/>
      <c r="AI65" s="133"/>
      <c r="AJ65" s="131" t="s">
        <v>198</v>
      </c>
      <c r="AK65" s="132"/>
      <c r="AL65" s="123"/>
      <c r="AM65" s="124"/>
      <c r="AN65" s="122" t="s">
        <v>198</v>
      </c>
      <c r="AO65" s="123"/>
      <c r="AP65" s="123"/>
      <c r="AQ65" s="124"/>
    </row>
    <row r="66" spans="2:43">
      <c r="B66" s="26" t="s">
        <v>191</v>
      </c>
      <c r="C66" s="27"/>
      <c r="D66" s="27"/>
      <c r="E66" s="28"/>
      <c r="F66" s="26" t="s">
        <v>199</v>
      </c>
      <c r="G66" s="27"/>
      <c r="H66" s="27"/>
      <c r="I66" s="28"/>
      <c r="J66" s="26" t="s">
        <v>192</v>
      </c>
      <c r="K66" s="27"/>
      <c r="L66" s="27"/>
      <c r="M66" s="28"/>
      <c r="Q66" s="70" t="s">
        <v>191</v>
      </c>
      <c r="R66" s="27"/>
      <c r="S66" s="27"/>
      <c r="T66" s="28"/>
      <c r="U66" s="26" t="s">
        <v>199</v>
      </c>
      <c r="V66" s="27"/>
      <c r="W66" s="27"/>
      <c r="X66" s="28"/>
      <c r="Y66" s="26" t="s">
        <v>192</v>
      </c>
      <c r="Z66" s="27"/>
      <c r="AA66" s="27"/>
      <c r="AB66" s="28"/>
      <c r="AF66" s="131" t="s">
        <v>191</v>
      </c>
      <c r="AG66" s="132"/>
      <c r="AH66" s="132"/>
      <c r="AI66" s="133"/>
      <c r="AJ66" s="131" t="s">
        <v>199</v>
      </c>
      <c r="AK66" s="132"/>
      <c r="AL66" s="123"/>
      <c r="AM66" s="124"/>
      <c r="AN66" s="122" t="s">
        <v>192</v>
      </c>
      <c r="AO66" s="123"/>
      <c r="AP66" s="123"/>
      <c r="AQ66" s="124"/>
    </row>
    <row r="67" spans="2:43">
      <c r="B67" s="26"/>
      <c r="C67" s="27"/>
      <c r="D67" s="27"/>
      <c r="E67" s="28"/>
      <c r="F67" s="26" t="s">
        <v>175</v>
      </c>
      <c r="G67" s="27"/>
      <c r="H67" s="27"/>
      <c r="I67" s="28"/>
      <c r="J67" s="26" t="s">
        <v>201</v>
      </c>
      <c r="K67" s="27"/>
      <c r="L67" s="27"/>
      <c r="M67" s="28"/>
      <c r="Q67" s="26"/>
      <c r="R67" s="27"/>
      <c r="S67" s="27"/>
      <c r="T67" s="28"/>
      <c r="U67" s="26" t="s">
        <v>175</v>
      </c>
      <c r="V67" s="27"/>
      <c r="W67" s="27"/>
      <c r="X67" s="28"/>
      <c r="Y67" s="26" t="s">
        <v>201</v>
      </c>
      <c r="Z67" s="27"/>
      <c r="AA67" s="27"/>
      <c r="AB67" s="28"/>
      <c r="AF67" s="131"/>
      <c r="AG67" s="132"/>
      <c r="AH67" s="132"/>
      <c r="AI67" s="133"/>
      <c r="AJ67" s="131" t="s">
        <v>175</v>
      </c>
      <c r="AK67" s="132"/>
      <c r="AL67" s="123"/>
      <c r="AM67" s="124"/>
      <c r="AN67" s="122" t="s">
        <v>201</v>
      </c>
      <c r="AO67" s="123"/>
      <c r="AP67" s="123"/>
      <c r="AQ67" s="124"/>
    </row>
    <row r="68" spans="2:43">
      <c r="B68" s="26"/>
      <c r="C68" s="27"/>
      <c r="D68" s="27"/>
      <c r="E68" s="28"/>
      <c r="F68" s="26"/>
      <c r="G68" s="27"/>
      <c r="H68" s="27"/>
      <c r="I68" s="28"/>
      <c r="J68" s="26"/>
      <c r="K68" s="27"/>
      <c r="L68" s="27"/>
      <c r="M68" s="28"/>
      <c r="Q68" s="26"/>
      <c r="R68" s="27"/>
      <c r="S68" s="27"/>
      <c r="T68" s="28"/>
      <c r="U68" s="26"/>
      <c r="V68" s="27"/>
      <c r="W68" s="27"/>
      <c r="X68" s="28"/>
      <c r="Y68" s="26"/>
      <c r="Z68" s="27"/>
      <c r="AA68" s="27"/>
      <c r="AB68" s="28"/>
      <c r="AF68" s="131"/>
      <c r="AG68" s="132"/>
      <c r="AH68" s="132"/>
      <c r="AI68" s="133"/>
      <c r="AJ68" s="131"/>
      <c r="AK68" s="132"/>
      <c r="AL68" s="123"/>
      <c r="AM68" s="124"/>
      <c r="AN68" s="122"/>
      <c r="AO68" s="123"/>
      <c r="AP68" s="123"/>
      <c r="AQ68" s="124"/>
    </row>
    <row r="69" spans="2:43" ht="15.75" thickBot="1">
      <c r="B69" s="29"/>
      <c r="C69" s="30"/>
      <c r="D69" s="30"/>
      <c r="E69" s="31"/>
      <c r="F69" s="29"/>
      <c r="G69" s="30"/>
      <c r="H69" s="30"/>
      <c r="I69" s="31"/>
      <c r="J69" s="29"/>
      <c r="K69" s="30"/>
      <c r="L69" s="30"/>
      <c r="M69" s="31"/>
      <c r="Q69" s="29"/>
      <c r="R69" s="30"/>
      <c r="S69" s="30"/>
      <c r="T69" s="31"/>
      <c r="U69" s="29"/>
      <c r="V69" s="30"/>
      <c r="W69" s="30"/>
      <c r="X69" s="31"/>
      <c r="Y69" s="29"/>
      <c r="Z69" s="30"/>
      <c r="AA69" s="30"/>
      <c r="AB69" s="31"/>
      <c r="AF69" s="134"/>
      <c r="AG69" s="135"/>
      <c r="AH69" s="135"/>
      <c r="AI69" s="136"/>
      <c r="AJ69" s="134"/>
      <c r="AK69" s="135"/>
      <c r="AL69" s="126"/>
      <c r="AM69" s="127"/>
      <c r="AN69" s="125"/>
      <c r="AO69" s="126"/>
      <c r="AP69" s="126"/>
      <c r="AQ69" s="127"/>
    </row>
    <row r="70" spans="2:43">
      <c r="B70" s="23">
        <v>7</v>
      </c>
      <c r="C70" s="24"/>
      <c r="D70" s="24"/>
      <c r="E70" s="25"/>
      <c r="F70" s="23">
        <v>8</v>
      </c>
      <c r="G70" s="24"/>
      <c r="H70" s="24"/>
      <c r="I70" s="25"/>
      <c r="J70" s="23">
        <v>9</v>
      </c>
      <c r="K70" s="24"/>
      <c r="L70" s="24"/>
      <c r="M70" s="25"/>
      <c r="Q70" s="23">
        <v>7</v>
      </c>
      <c r="R70" s="24"/>
      <c r="S70" s="24"/>
      <c r="T70" s="25"/>
      <c r="U70" s="23">
        <v>8</v>
      </c>
      <c r="V70" s="24"/>
      <c r="W70" s="24"/>
      <c r="X70" s="25"/>
      <c r="Y70" s="23">
        <v>9</v>
      </c>
      <c r="Z70" s="24"/>
      <c r="AA70" s="24"/>
      <c r="AB70" s="25"/>
      <c r="AF70" s="91">
        <v>7</v>
      </c>
      <c r="AG70" s="92"/>
      <c r="AH70" s="92"/>
      <c r="AI70" s="93"/>
      <c r="AJ70" s="110">
        <v>8</v>
      </c>
      <c r="AK70" s="111"/>
      <c r="AL70" s="111"/>
      <c r="AM70" s="112"/>
      <c r="AN70" s="110">
        <v>9</v>
      </c>
      <c r="AO70" s="111"/>
      <c r="AP70" s="111"/>
      <c r="AQ70" s="112"/>
    </row>
    <row r="71" spans="2:43">
      <c r="B71" s="26" t="s">
        <v>202</v>
      </c>
      <c r="C71" s="27"/>
      <c r="D71" s="27"/>
      <c r="E71" s="28"/>
      <c r="F71" s="26" t="s">
        <v>256</v>
      </c>
      <c r="G71" s="27"/>
      <c r="H71" s="27"/>
      <c r="I71" s="28"/>
      <c r="J71" s="26" t="s">
        <v>202</v>
      </c>
      <c r="K71" s="27"/>
      <c r="L71" s="27"/>
      <c r="M71" s="28"/>
      <c r="Q71" s="26" t="s">
        <v>202</v>
      </c>
      <c r="R71" s="27"/>
      <c r="S71" s="27"/>
      <c r="T71" s="28"/>
      <c r="U71" s="26" t="s">
        <v>256</v>
      </c>
      <c r="V71" s="27"/>
      <c r="W71" s="27"/>
      <c r="X71" s="28"/>
      <c r="Y71" s="26" t="s">
        <v>202</v>
      </c>
      <c r="Z71" s="27"/>
      <c r="AA71" s="27"/>
      <c r="AB71" s="28"/>
      <c r="AF71" s="94" t="s">
        <v>202</v>
      </c>
      <c r="AG71" s="95"/>
      <c r="AH71" s="95"/>
      <c r="AI71" s="96"/>
      <c r="AJ71" s="113" t="s">
        <v>256</v>
      </c>
      <c r="AK71" s="114"/>
      <c r="AL71" s="114"/>
      <c r="AM71" s="115"/>
      <c r="AN71" s="113" t="s">
        <v>202</v>
      </c>
      <c r="AO71" s="114"/>
      <c r="AP71" s="114"/>
      <c r="AQ71" s="115"/>
    </row>
    <row r="72" spans="2:43">
      <c r="B72" s="26" t="s">
        <v>193</v>
      </c>
      <c r="C72" s="27"/>
      <c r="D72" s="27"/>
      <c r="E72" s="28"/>
      <c r="F72" s="26" t="s">
        <v>257</v>
      </c>
      <c r="G72" s="27"/>
      <c r="H72" s="27"/>
      <c r="I72" s="28"/>
      <c r="J72" s="26" t="s">
        <v>204</v>
      </c>
      <c r="K72" s="27"/>
      <c r="L72" s="27"/>
      <c r="M72" s="28"/>
      <c r="Q72" s="26" t="s">
        <v>193</v>
      </c>
      <c r="R72" s="27"/>
      <c r="S72" s="27"/>
      <c r="T72" s="28"/>
      <c r="U72" s="26" t="s">
        <v>257</v>
      </c>
      <c r="V72" s="27"/>
      <c r="W72" s="27"/>
      <c r="X72" s="28"/>
      <c r="Y72" s="26" t="s">
        <v>204</v>
      </c>
      <c r="Z72" s="27"/>
      <c r="AA72" s="27"/>
      <c r="AB72" s="28"/>
      <c r="AF72" s="94" t="s">
        <v>193</v>
      </c>
      <c r="AG72" s="95"/>
      <c r="AH72" s="95"/>
      <c r="AI72" s="96"/>
      <c r="AJ72" s="113" t="s">
        <v>257</v>
      </c>
      <c r="AK72" s="114"/>
      <c r="AL72" s="114"/>
      <c r="AM72" s="115"/>
      <c r="AN72" s="113" t="s">
        <v>204</v>
      </c>
      <c r="AO72" s="114"/>
      <c r="AP72" s="114"/>
      <c r="AQ72" s="115"/>
    </row>
    <row r="73" spans="2:43">
      <c r="B73" s="26"/>
      <c r="C73" s="27"/>
      <c r="D73" s="27"/>
      <c r="E73" s="28"/>
      <c r="F73" s="26"/>
      <c r="G73" s="27"/>
      <c r="H73" s="27"/>
      <c r="I73" s="28"/>
      <c r="J73" s="26"/>
      <c r="K73" s="27"/>
      <c r="L73" s="27"/>
      <c r="M73" s="28"/>
      <c r="Q73" s="26"/>
      <c r="R73" s="27"/>
      <c r="S73" s="27"/>
      <c r="T73" s="28"/>
      <c r="U73" s="26"/>
      <c r="V73" s="27"/>
      <c r="W73" s="27"/>
      <c r="X73" s="28"/>
      <c r="Y73" s="26"/>
      <c r="Z73" s="27"/>
      <c r="AA73" s="27"/>
      <c r="AB73" s="28"/>
      <c r="AF73" s="94"/>
      <c r="AG73" s="95"/>
      <c r="AH73" s="95"/>
      <c r="AI73" s="96"/>
      <c r="AJ73" s="113"/>
      <c r="AK73" s="114"/>
      <c r="AL73" s="114"/>
      <c r="AM73" s="115"/>
      <c r="AN73" s="113"/>
      <c r="AO73" s="114"/>
      <c r="AP73" s="114"/>
      <c r="AQ73" s="115"/>
    </row>
    <row r="74" spans="2:43">
      <c r="B74" s="26" t="s">
        <v>220</v>
      </c>
      <c r="C74" s="27"/>
      <c r="D74" s="27"/>
      <c r="E74" s="28"/>
      <c r="F74" s="26"/>
      <c r="G74" s="27"/>
      <c r="H74" s="27"/>
      <c r="I74" s="28"/>
      <c r="J74" s="26" t="s">
        <v>221</v>
      </c>
      <c r="K74" s="27"/>
      <c r="L74" s="27"/>
      <c r="M74" s="28"/>
      <c r="Q74" s="26" t="s">
        <v>220</v>
      </c>
      <c r="R74" s="27"/>
      <c r="S74" s="27"/>
      <c r="T74" s="28"/>
      <c r="U74" s="26"/>
      <c r="V74" s="27"/>
      <c r="W74" s="27"/>
      <c r="X74" s="28"/>
      <c r="Y74" s="26" t="s">
        <v>221</v>
      </c>
      <c r="Z74" s="27"/>
      <c r="AA74" s="27"/>
      <c r="AB74" s="28"/>
      <c r="AF74" s="94" t="s">
        <v>220</v>
      </c>
      <c r="AG74" s="95"/>
      <c r="AH74" s="95"/>
      <c r="AI74" s="96"/>
      <c r="AJ74" s="113"/>
      <c r="AK74" s="114"/>
      <c r="AL74" s="114"/>
      <c r="AM74" s="115"/>
      <c r="AN74" s="113" t="s">
        <v>221</v>
      </c>
      <c r="AO74" s="114"/>
      <c r="AP74" s="114"/>
      <c r="AQ74" s="115"/>
    </row>
    <row r="75" spans="2:43" ht="15.75" thickBot="1">
      <c r="B75" s="29"/>
      <c r="C75" s="30"/>
      <c r="D75" s="30"/>
      <c r="E75" s="31"/>
      <c r="F75" s="29"/>
      <c r="G75" s="30"/>
      <c r="H75" s="30"/>
      <c r="I75" s="31"/>
      <c r="J75" s="29"/>
      <c r="K75" s="30"/>
      <c r="L75" s="30"/>
      <c r="M75" s="31"/>
      <c r="Q75" s="29"/>
      <c r="R75" s="30"/>
      <c r="S75" s="30"/>
      <c r="T75" s="31"/>
      <c r="U75" s="29"/>
      <c r="V75" s="30"/>
      <c r="W75" s="30"/>
      <c r="X75" s="31"/>
      <c r="Y75" s="29"/>
      <c r="Z75" s="30"/>
      <c r="AA75" s="30"/>
      <c r="AB75" s="31"/>
      <c r="AF75" s="97"/>
      <c r="AG75" s="98"/>
      <c r="AH75" s="98"/>
      <c r="AI75" s="99"/>
      <c r="AJ75" s="116"/>
      <c r="AK75" s="117"/>
      <c r="AL75" s="117"/>
      <c r="AM75" s="118"/>
      <c r="AN75" s="116"/>
      <c r="AO75" s="117"/>
      <c r="AP75" s="117"/>
      <c r="AQ75" s="118"/>
    </row>
    <row r="76" spans="2:43">
      <c r="B76" s="23">
        <v>10</v>
      </c>
      <c r="C76" s="24"/>
      <c r="D76" s="24"/>
      <c r="E76" s="25"/>
      <c r="F76" s="23">
        <v>11</v>
      </c>
      <c r="G76" s="24"/>
      <c r="H76" s="24"/>
      <c r="I76" s="25"/>
      <c r="J76" s="23">
        <v>12</v>
      </c>
      <c r="K76" s="24"/>
      <c r="L76" s="24"/>
      <c r="M76" s="25"/>
      <c r="Q76" s="23">
        <v>10</v>
      </c>
      <c r="R76" s="24"/>
      <c r="S76" s="24"/>
      <c r="T76" s="25"/>
      <c r="U76" s="23">
        <v>11</v>
      </c>
      <c r="V76" s="24"/>
      <c r="W76" s="24"/>
      <c r="X76" s="25"/>
      <c r="Y76" s="23">
        <v>12</v>
      </c>
      <c r="Z76" s="24"/>
      <c r="AA76" s="24"/>
      <c r="AB76" s="25"/>
      <c r="AF76" s="91">
        <v>10</v>
      </c>
      <c r="AG76" s="92"/>
      <c r="AH76" s="92"/>
      <c r="AI76" s="93"/>
      <c r="AJ76" s="137">
        <v>11</v>
      </c>
      <c r="AK76" s="138"/>
      <c r="AL76" s="138"/>
      <c r="AM76" s="139"/>
      <c r="AN76" s="23">
        <v>12</v>
      </c>
      <c r="AO76" s="24"/>
      <c r="AP76" s="24"/>
      <c r="AQ76" s="25"/>
    </row>
    <row r="77" spans="2:43">
      <c r="B77" s="71" t="s">
        <v>198</v>
      </c>
      <c r="C77" s="27"/>
      <c r="D77" s="27"/>
      <c r="E77" s="28"/>
      <c r="F77" s="71" t="s">
        <v>202</v>
      </c>
      <c r="G77" s="27"/>
      <c r="H77" s="27"/>
      <c r="I77" s="28"/>
      <c r="J77" s="26"/>
      <c r="K77" s="27"/>
      <c r="L77" s="27"/>
      <c r="M77" s="28"/>
      <c r="Q77" s="71" t="s">
        <v>256</v>
      </c>
      <c r="R77" s="27"/>
      <c r="S77" s="27"/>
      <c r="T77" s="28"/>
      <c r="U77" s="71" t="s">
        <v>202</v>
      </c>
      <c r="V77" s="27"/>
      <c r="W77" s="27"/>
      <c r="X77" s="28"/>
      <c r="Y77" s="70"/>
      <c r="Z77" s="27"/>
      <c r="AA77" s="27"/>
      <c r="AB77" s="28"/>
      <c r="AF77" s="100" t="s">
        <v>198</v>
      </c>
      <c r="AG77" s="95"/>
      <c r="AH77" s="95"/>
      <c r="AI77" s="96"/>
      <c r="AJ77" s="140" t="s">
        <v>202</v>
      </c>
      <c r="AK77" s="141"/>
      <c r="AL77" s="141"/>
      <c r="AM77" s="142"/>
      <c r="AN77" s="70" t="s">
        <v>351</v>
      </c>
      <c r="AO77" s="27"/>
      <c r="AP77" s="27"/>
      <c r="AQ77" s="28"/>
    </row>
    <row r="78" spans="2:43">
      <c r="B78" s="71" t="s">
        <v>193</v>
      </c>
      <c r="C78" s="27"/>
      <c r="D78" s="27"/>
      <c r="E78" s="28"/>
      <c r="F78" s="71" t="s">
        <v>194</v>
      </c>
      <c r="G78" s="27"/>
      <c r="H78" s="27"/>
      <c r="I78" s="28"/>
      <c r="J78" s="26"/>
      <c r="K78" s="27"/>
      <c r="L78" s="27"/>
      <c r="M78" s="28"/>
      <c r="Q78" s="71" t="s">
        <v>193</v>
      </c>
      <c r="R78" s="27"/>
      <c r="S78" s="27"/>
      <c r="T78" s="28"/>
      <c r="U78" s="71" t="s">
        <v>194</v>
      </c>
      <c r="V78" s="27"/>
      <c r="W78" s="27"/>
      <c r="X78" s="28"/>
      <c r="Y78" s="26"/>
      <c r="Z78" s="27"/>
      <c r="AA78" s="27"/>
      <c r="AB78" s="28"/>
      <c r="AF78" s="100" t="s">
        <v>193</v>
      </c>
      <c r="AG78" s="95"/>
      <c r="AH78" s="95"/>
      <c r="AI78" s="96"/>
      <c r="AJ78" s="140" t="s">
        <v>194</v>
      </c>
      <c r="AK78" s="141"/>
      <c r="AL78" s="141"/>
      <c r="AM78" s="142"/>
      <c r="AN78" s="26"/>
      <c r="AO78" s="27"/>
      <c r="AP78" s="27"/>
      <c r="AQ78" s="28"/>
    </row>
    <row r="79" spans="2:43">
      <c r="B79" s="26"/>
      <c r="C79" s="27"/>
      <c r="D79" s="27"/>
      <c r="E79" s="28"/>
      <c r="F79" s="26"/>
      <c r="G79" s="27"/>
      <c r="H79" s="27"/>
      <c r="I79" s="28"/>
      <c r="J79" s="26"/>
      <c r="K79" s="27"/>
      <c r="L79" s="27"/>
      <c r="M79" s="28"/>
      <c r="Q79" s="26"/>
      <c r="R79" s="27"/>
      <c r="S79" s="27"/>
      <c r="T79" s="28"/>
      <c r="U79" s="26"/>
      <c r="V79" s="27"/>
      <c r="W79" s="27"/>
      <c r="X79" s="28"/>
      <c r="Y79" s="26"/>
      <c r="Z79" s="27"/>
      <c r="AA79" s="27"/>
      <c r="AB79" s="28"/>
      <c r="AF79" s="94"/>
      <c r="AG79" s="95"/>
      <c r="AH79" s="95"/>
      <c r="AI79" s="96"/>
      <c r="AJ79" s="143"/>
      <c r="AK79" s="141"/>
      <c r="AL79" s="141"/>
      <c r="AM79" s="142"/>
      <c r="AN79" s="26"/>
      <c r="AO79" s="27"/>
      <c r="AP79" s="27"/>
      <c r="AQ79" s="28"/>
    </row>
    <row r="80" spans="2:43">
      <c r="B80" s="26" t="s">
        <v>217</v>
      </c>
      <c r="C80" s="27"/>
      <c r="D80" s="27"/>
      <c r="E80" s="28"/>
      <c r="F80" s="26" t="s">
        <v>222</v>
      </c>
      <c r="G80" s="27"/>
      <c r="H80" s="27"/>
      <c r="I80" s="28"/>
      <c r="J80" s="26"/>
      <c r="K80" s="27"/>
      <c r="L80" s="27"/>
      <c r="M80" s="28"/>
      <c r="Q80" s="26" t="s">
        <v>217</v>
      </c>
      <c r="R80" s="27"/>
      <c r="S80" s="27"/>
      <c r="T80" s="28"/>
      <c r="U80" s="26" t="s">
        <v>222</v>
      </c>
      <c r="V80" s="27"/>
      <c r="W80" s="27"/>
      <c r="X80" s="28"/>
      <c r="Y80" s="26"/>
      <c r="Z80" s="27"/>
      <c r="AA80" s="27"/>
      <c r="AB80" s="28"/>
      <c r="AF80" s="94" t="s">
        <v>217</v>
      </c>
      <c r="AG80" s="95"/>
      <c r="AH80" s="95"/>
      <c r="AI80" s="96"/>
      <c r="AJ80" s="143" t="s">
        <v>222</v>
      </c>
      <c r="AK80" s="141"/>
      <c r="AL80" s="141"/>
      <c r="AM80" s="142"/>
      <c r="AN80" s="26"/>
      <c r="AO80" s="27"/>
      <c r="AP80" s="27"/>
      <c r="AQ80" s="28"/>
    </row>
    <row r="81" spans="2:43" ht="15.75" thickBot="1">
      <c r="B81" s="29"/>
      <c r="C81" s="30"/>
      <c r="D81" s="30"/>
      <c r="E81" s="31"/>
      <c r="F81" s="29"/>
      <c r="G81" s="30"/>
      <c r="H81" s="30"/>
      <c r="I81" s="31"/>
      <c r="J81" s="29"/>
      <c r="K81" s="30"/>
      <c r="L81" s="30"/>
      <c r="M81" s="31"/>
      <c r="Q81" s="29"/>
      <c r="R81" s="30"/>
      <c r="S81" s="30"/>
      <c r="T81" s="31"/>
      <c r="U81" s="29"/>
      <c r="V81" s="30"/>
      <c r="W81" s="30"/>
      <c r="X81" s="31"/>
      <c r="Y81" s="29"/>
      <c r="Z81" s="30"/>
      <c r="AA81" s="30"/>
      <c r="AB81" s="31"/>
      <c r="AF81" s="97"/>
      <c r="AG81" s="98"/>
      <c r="AH81" s="98"/>
      <c r="AI81" s="99"/>
      <c r="AJ81" s="144"/>
      <c r="AK81" s="145"/>
      <c r="AL81" s="145"/>
      <c r="AM81" s="146"/>
      <c r="AN81" s="29"/>
      <c r="AO81" s="30"/>
      <c r="AP81" s="30"/>
      <c r="AQ81" s="31"/>
    </row>
  </sheetData>
  <mergeCells count="9">
    <mergeCell ref="B56:M56"/>
    <mergeCell ref="Q56:AB56"/>
    <mergeCell ref="AF56:AQ56"/>
    <mergeCell ref="Q2:AB2"/>
    <mergeCell ref="AF2:AQ2"/>
    <mergeCell ref="B2:M2"/>
    <mergeCell ref="B29:M29"/>
    <mergeCell ref="Q29:AB29"/>
    <mergeCell ref="AF29:AQ2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N55"/>
  <sheetViews>
    <sheetView topLeftCell="A37" workbookViewId="0">
      <selection activeCell="B64" sqref="B64"/>
    </sheetView>
  </sheetViews>
  <sheetFormatPr baseColWidth="10" defaultRowHeight="15"/>
  <cols>
    <col min="1" max="1" width="15.28515625" customWidth="1"/>
  </cols>
  <sheetData>
    <row r="2" spans="1:9">
      <c r="C2" t="s">
        <v>76</v>
      </c>
    </row>
    <row r="4" spans="1:9">
      <c r="C4" t="s">
        <v>50</v>
      </c>
      <c r="D4" t="s">
        <v>51</v>
      </c>
      <c r="E4" t="s">
        <v>77</v>
      </c>
      <c r="F4" t="s">
        <v>78</v>
      </c>
      <c r="H4" t="s">
        <v>79</v>
      </c>
      <c r="I4" t="s">
        <v>80</v>
      </c>
    </row>
    <row r="6" spans="1:9">
      <c r="A6" t="s">
        <v>50</v>
      </c>
      <c r="C6">
        <v>1</v>
      </c>
      <c r="F6">
        <v>0.25</v>
      </c>
      <c r="I6">
        <v>1</v>
      </c>
    </row>
    <row r="8" spans="1:9">
      <c r="A8" t="s">
        <v>51</v>
      </c>
      <c r="D8">
        <v>1</v>
      </c>
    </row>
    <row r="9" spans="1:9">
      <c r="A9" t="s">
        <v>52</v>
      </c>
      <c r="E9">
        <v>2</v>
      </c>
      <c r="I9">
        <v>2</v>
      </c>
    </row>
    <row r="10" spans="1:9">
      <c r="A10" t="s">
        <v>55</v>
      </c>
      <c r="H10">
        <v>2</v>
      </c>
    </row>
    <row r="11" spans="1:9">
      <c r="A11" t="s">
        <v>54</v>
      </c>
    </row>
    <row r="12" spans="1:9">
      <c r="A12" t="s">
        <v>53</v>
      </c>
      <c r="E12">
        <v>2</v>
      </c>
      <c r="H12">
        <v>1.5</v>
      </c>
      <c r="I12">
        <v>1</v>
      </c>
    </row>
    <row r="13" spans="1:9">
      <c r="A13" t="s">
        <v>58</v>
      </c>
      <c r="F13">
        <v>3</v>
      </c>
    </row>
    <row r="14" spans="1:9">
      <c r="A14" t="s">
        <v>57</v>
      </c>
    </row>
    <row r="15" spans="1:9">
      <c r="A15" t="s">
        <v>59</v>
      </c>
    </row>
    <row r="17" spans="1:2">
      <c r="A17" t="s">
        <v>56</v>
      </c>
    </row>
    <row r="19" spans="1:2">
      <c r="A19" t="s">
        <v>60</v>
      </c>
    </row>
    <row r="30" spans="1:2">
      <c r="A30" s="1" t="s">
        <v>121</v>
      </c>
    </row>
    <row r="32" spans="1:2">
      <c r="A32">
        <v>6</v>
      </c>
      <c r="B32" t="s">
        <v>117</v>
      </c>
    </row>
    <row r="33" spans="1:14">
      <c r="A33">
        <v>3</v>
      </c>
      <c r="B33" t="s">
        <v>118</v>
      </c>
    </row>
    <row r="34" spans="1:14">
      <c r="D34" s="1" t="s">
        <v>114</v>
      </c>
    </row>
    <row r="35" spans="1:14">
      <c r="A35">
        <v>6</v>
      </c>
      <c r="B35" t="s">
        <v>115</v>
      </c>
      <c r="D35">
        <v>12</v>
      </c>
      <c r="E35">
        <v>9</v>
      </c>
    </row>
    <row r="36" spans="1:14">
      <c r="A36">
        <v>4</v>
      </c>
      <c r="B36" t="s">
        <v>116</v>
      </c>
      <c r="D36" s="10">
        <f>(D35*E36)/E35</f>
        <v>0.66666666666666663</v>
      </c>
      <c r="E36">
        <v>0.5</v>
      </c>
    </row>
    <row r="38" spans="1:14">
      <c r="A38">
        <v>2</v>
      </c>
      <c r="B38" t="s">
        <v>119</v>
      </c>
    </row>
    <row r="39" spans="1:14">
      <c r="A39">
        <v>3</v>
      </c>
      <c r="B39" t="s">
        <v>120</v>
      </c>
    </row>
    <row r="43" spans="1:14">
      <c r="J43" t="s">
        <v>233</v>
      </c>
      <c r="L43" t="s">
        <v>232</v>
      </c>
    </row>
    <row r="44" spans="1:14">
      <c r="B44" t="s">
        <v>10</v>
      </c>
      <c r="C44" t="s">
        <v>225</v>
      </c>
      <c r="D44" t="s">
        <v>228</v>
      </c>
      <c r="J44" t="s">
        <v>229</v>
      </c>
      <c r="K44" t="s">
        <v>230</v>
      </c>
      <c r="L44" t="s">
        <v>231</v>
      </c>
    </row>
    <row r="45" spans="1:14">
      <c r="A45" t="s">
        <v>50</v>
      </c>
      <c r="B45">
        <v>5</v>
      </c>
      <c r="C45">
        <v>1.45</v>
      </c>
      <c r="D45" s="36">
        <f>IF(C45="","",(B45*60)/C45)</f>
        <v>206.89655172413794</v>
      </c>
      <c r="E45" s="36"/>
      <c r="J45" t="s">
        <v>235</v>
      </c>
      <c r="K45" t="s">
        <v>234</v>
      </c>
      <c r="L45" t="s">
        <v>235</v>
      </c>
    </row>
    <row r="46" spans="1:14">
      <c r="A46" t="s">
        <v>51</v>
      </c>
      <c r="B46">
        <v>5</v>
      </c>
      <c r="C46">
        <v>3.3</v>
      </c>
      <c r="D46" s="36">
        <f t="shared" ref="D46:D54" si="0">IF(C46="","",(B46*60)/C46)</f>
        <v>90.909090909090921</v>
      </c>
      <c r="E46" s="36"/>
      <c r="J46">
        <v>203</v>
      </c>
      <c r="K46">
        <f>L46/N46</f>
        <v>16.25</v>
      </c>
      <c r="L46">
        <v>65</v>
      </c>
      <c r="N46">
        <v>4</v>
      </c>
    </row>
    <row r="47" spans="1:14">
      <c r="A47" t="s">
        <v>226</v>
      </c>
      <c r="B47">
        <v>5</v>
      </c>
      <c r="D47" s="36"/>
      <c r="E47" s="36"/>
    </row>
    <row r="48" spans="1:14">
      <c r="A48" t="s">
        <v>227</v>
      </c>
      <c r="B48">
        <v>5</v>
      </c>
      <c r="D48" s="36" t="str">
        <f t="shared" si="0"/>
        <v/>
      </c>
      <c r="E48" s="36" t="str">
        <f t="shared" ref="E46:E54" si="1">IF(D48="","",D48*24)</f>
        <v/>
      </c>
    </row>
    <row r="49" spans="1:5">
      <c r="A49" t="s">
        <v>124</v>
      </c>
      <c r="B49">
        <v>5</v>
      </c>
      <c r="D49" s="36" t="str">
        <f t="shared" si="0"/>
        <v/>
      </c>
      <c r="E49" s="36" t="str">
        <f t="shared" si="1"/>
        <v/>
      </c>
    </row>
    <row r="50" spans="1:5">
      <c r="A50" t="s">
        <v>52</v>
      </c>
      <c r="B50">
        <v>5</v>
      </c>
      <c r="D50" s="36" t="str">
        <f t="shared" si="0"/>
        <v/>
      </c>
      <c r="E50" s="36" t="str">
        <f t="shared" si="1"/>
        <v/>
      </c>
    </row>
    <row r="51" spans="1:5">
      <c r="A51" t="s">
        <v>77</v>
      </c>
      <c r="B51">
        <v>5</v>
      </c>
      <c r="D51" s="36" t="str">
        <f t="shared" si="0"/>
        <v/>
      </c>
      <c r="E51" s="36" t="str">
        <f t="shared" si="1"/>
        <v/>
      </c>
    </row>
    <row r="52" spans="1:5">
      <c r="A52" t="s">
        <v>125</v>
      </c>
      <c r="B52">
        <v>5</v>
      </c>
      <c r="D52" s="36" t="str">
        <f t="shared" si="0"/>
        <v/>
      </c>
      <c r="E52" s="36" t="str">
        <f t="shared" si="1"/>
        <v/>
      </c>
    </row>
    <row r="53" spans="1:5">
      <c r="A53" t="s">
        <v>58</v>
      </c>
      <c r="B53">
        <v>5</v>
      </c>
      <c r="D53" s="36" t="str">
        <f t="shared" si="0"/>
        <v/>
      </c>
      <c r="E53" s="36" t="str">
        <f t="shared" si="1"/>
        <v/>
      </c>
    </row>
    <row r="54" spans="1:5">
      <c r="A54" t="s">
        <v>126</v>
      </c>
      <c r="B54">
        <v>5</v>
      </c>
      <c r="D54" s="36" t="str">
        <f t="shared" si="0"/>
        <v/>
      </c>
      <c r="E54" s="36" t="str">
        <f t="shared" si="1"/>
        <v/>
      </c>
    </row>
    <row r="55" spans="1:5">
      <c r="E55" s="3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62"/>
  <sheetViews>
    <sheetView workbookViewId="0">
      <selection activeCell="H70" sqref="H70"/>
    </sheetView>
  </sheetViews>
  <sheetFormatPr baseColWidth="10" defaultRowHeight="15"/>
  <sheetData>
    <row r="1" spans="1:14">
      <c r="C1" s="1"/>
      <c r="E1" s="11"/>
      <c r="F1" s="11"/>
      <c r="G1" s="11"/>
      <c r="H1" s="11"/>
      <c r="I1" s="11"/>
      <c r="J1" s="11"/>
      <c r="K1" s="11"/>
      <c r="L1" s="11"/>
      <c r="M1" s="11"/>
      <c r="N1" s="11"/>
    </row>
    <row r="3" spans="1:14">
      <c r="B3" s="1" t="s">
        <v>182</v>
      </c>
    </row>
    <row r="5" spans="1:14">
      <c r="C5" t="s">
        <v>41</v>
      </c>
      <c r="D5" t="s">
        <v>42</v>
      </c>
      <c r="E5" t="s">
        <v>43</v>
      </c>
      <c r="F5" t="s">
        <v>44</v>
      </c>
      <c r="G5" t="s">
        <v>45</v>
      </c>
      <c r="H5" t="s">
        <v>46</v>
      </c>
      <c r="I5" t="s">
        <v>47</v>
      </c>
      <c r="J5" t="s">
        <v>84</v>
      </c>
      <c r="K5" t="s">
        <v>83</v>
      </c>
      <c r="L5" t="s">
        <v>82</v>
      </c>
      <c r="M5" t="s">
        <v>62</v>
      </c>
    </row>
    <row r="6" spans="1:14">
      <c r="J6" t="s">
        <v>48</v>
      </c>
      <c r="K6" t="s">
        <v>49</v>
      </c>
      <c r="L6" t="s">
        <v>165</v>
      </c>
    </row>
    <row r="7" spans="1:14">
      <c r="A7" s="1" t="s">
        <v>123</v>
      </c>
    </row>
    <row r="9" spans="1:14">
      <c r="A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4">
      <c r="A10" t="s">
        <v>51</v>
      </c>
      <c r="C10" s="12"/>
      <c r="J10" s="12"/>
      <c r="K10" s="12"/>
    </row>
    <row r="11" spans="1:14">
      <c r="A11" t="s">
        <v>53</v>
      </c>
      <c r="C11" s="12"/>
      <c r="L11" s="12"/>
    </row>
    <row r="12" spans="1:14">
      <c r="A12" t="s">
        <v>124</v>
      </c>
      <c r="C12" s="12"/>
      <c r="J12" s="12"/>
      <c r="K12" s="12"/>
    </row>
    <row r="13" spans="1:14">
      <c r="A13" t="s">
        <v>52</v>
      </c>
      <c r="C13" s="12"/>
      <c r="J13" s="12"/>
      <c r="K13" s="12"/>
    </row>
    <row r="14" spans="1:14">
      <c r="A14" t="s">
        <v>77</v>
      </c>
      <c r="C14" s="12"/>
      <c r="J14" s="12"/>
      <c r="K14" s="12"/>
    </row>
    <row r="15" spans="1:14">
      <c r="A15" t="s">
        <v>125</v>
      </c>
      <c r="C15" s="12"/>
      <c r="J15" s="12"/>
      <c r="K15" s="12"/>
      <c r="L15" s="12"/>
    </row>
    <row r="16" spans="1:14">
      <c r="A16" t="s">
        <v>58</v>
      </c>
      <c r="L16" s="12"/>
    </row>
    <row r="17" spans="1:13">
      <c r="A17" t="s">
        <v>126</v>
      </c>
      <c r="L17" s="12"/>
    </row>
    <row r="19" spans="1:13">
      <c r="A19" s="1" t="s">
        <v>127</v>
      </c>
    </row>
    <row r="21" spans="1:13">
      <c r="A21" t="s">
        <v>128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>
      <c r="A22" t="s">
        <v>129</v>
      </c>
      <c r="C22" s="12"/>
      <c r="L22" s="12"/>
    </row>
    <row r="23" spans="1:13">
      <c r="A23" t="s">
        <v>130</v>
      </c>
      <c r="C23" s="12"/>
      <c r="L23" s="12"/>
    </row>
    <row r="24" spans="1:13">
      <c r="A24" t="s">
        <v>131</v>
      </c>
      <c r="C24" s="12"/>
      <c r="L24" s="12"/>
    </row>
    <row r="25" spans="1:13">
      <c r="A25" t="s">
        <v>95</v>
      </c>
      <c r="C25" s="12" t="s">
        <v>167</v>
      </c>
      <c r="J25" s="13"/>
    </row>
    <row r="26" spans="1:13">
      <c r="A26" t="s">
        <v>132</v>
      </c>
      <c r="C26" s="12"/>
      <c r="L26" s="12"/>
    </row>
    <row r="27" spans="1:13">
      <c r="A27" t="s">
        <v>104</v>
      </c>
      <c r="C27" s="12"/>
      <c r="L27" s="12"/>
    </row>
    <row r="28" spans="1:13">
      <c r="A28" t="s">
        <v>133</v>
      </c>
      <c r="C28" s="12"/>
      <c r="J28" s="12"/>
      <c r="K28" s="12"/>
      <c r="L28" s="12"/>
    </row>
    <row r="29" spans="1:13">
      <c r="A29" t="s">
        <v>79</v>
      </c>
      <c r="C29" s="12"/>
      <c r="J29" s="12"/>
      <c r="K29" s="12"/>
      <c r="L29" s="12"/>
    </row>
    <row r="31" spans="1:13">
      <c r="A31" s="1" t="s">
        <v>134</v>
      </c>
    </row>
    <row r="33" spans="1:13">
      <c r="A33" t="s">
        <v>135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>
      <c r="A34" t="s">
        <v>136</v>
      </c>
      <c r="C34" s="12"/>
      <c r="D34" s="12"/>
    </row>
    <row r="35" spans="1:13">
      <c r="A35" t="s">
        <v>137</v>
      </c>
      <c r="C35" s="12"/>
      <c r="D35" s="12"/>
    </row>
    <row r="36" spans="1:13">
      <c r="A36" t="s">
        <v>138</v>
      </c>
      <c r="F36" s="12"/>
    </row>
    <row r="37" spans="1:13">
      <c r="A37" t="s">
        <v>139</v>
      </c>
      <c r="F37" s="12"/>
    </row>
    <row r="38" spans="1:13">
      <c r="A38" t="s">
        <v>140</v>
      </c>
    </row>
    <row r="39" spans="1:13">
      <c r="A39" t="s">
        <v>141</v>
      </c>
    </row>
    <row r="40" spans="1:13">
      <c r="A40" t="s">
        <v>142</v>
      </c>
    </row>
    <row r="42" spans="1:13">
      <c r="A42" s="1" t="s">
        <v>143</v>
      </c>
    </row>
    <row r="44" spans="1:13">
      <c r="A44" t="s">
        <v>144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>
      <c r="A45" t="s">
        <v>145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>
      <c r="A46" t="s">
        <v>146</v>
      </c>
      <c r="E46" s="12"/>
      <c r="J46" s="12"/>
    </row>
    <row r="47" spans="1:13">
      <c r="A47" t="s">
        <v>147</v>
      </c>
      <c r="E47" s="12"/>
      <c r="J47" s="12"/>
    </row>
    <row r="48" spans="1:13">
      <c r="A48" t="s">
        <v>148</v>
      </c>
      <c r="C48" s="12"/>
      <c r="D48" s="13"/>
      <c r="E48" s="13"/>
      <c r="F48" s="13"/>
      <c r="G48" s="13"/>
      <c r="H48" s="13"/>
      <c r="I48" s="13"/>
      <c r="J48" s="13"/>
      <c r="K48" s="13"/>
      <c r="L48" s="12"/>
      <c r="M48" s="13"/>
    </row>
    <row r="49" spans="1:13">
      <c r="A49" t="s">
        <v>149</v>
      </c>
      <c r="C49" s="12"/>
      <c r="D49" s="13"/>
      <c r="E49" s="13"/>
      <c r="F49" s="13"/>
      <c r="G49" s="13"/>
      <c r="H49" s="13"/>
      <c r="I49" s="13"/>
      <c r="J49" s="13"/>
      <c r="K49" s="13"/>
      <c r="L49" s="12"/>
      <c r="M49" s="13"/>
    </row>
    <row r="50" spans="1:13">
      <c r="A50" t="s">
        <v>150</v>
      </c>
      <c r="C50" s="12"/>
      <c r="L50" s="12"/>
    </row>
    <row r="51" spans="1:13">
      <c r="A51" t="s">
        <v>151</v>
      </c>
      <c r="C51" s="12"/>
      <c r="L51" s="12"/>
    </row>
    <row r="52" spans="1:13">
      <c r="A52" t="s">
        <v>152</v>
      </c>
    </row>
    <row r="53" spans="1:13">
      <c r="A53" t="s">
        <v>153</v>
      </c>
    </row>
    <row r="55" spans="1:13">
      <c r="A55" s="1" t="s">
        <v>154</v>
      </c>
    </row>
    <row r="57" spans="1:13">
      <c r="A57" t="s">
        <v>155</v>
      </c>
      <c r="C57" s="12"/>
      <c r="J57" s="12"/>
      <c r="L57" s="12"/>
    </row>
    <row r="58" spans="1:13">
      <c r="A58" t="s">
        <v>156</v>
      </c>
      <c r="C58" s="12" t="s">
        <v>167</v>
      </c>
      <c r="J58" s="12" t="s">
        <v>167</v>
      </c>
      <c r="L58" s="12" t="s">
        <v>167</v>
      </c>
    </row>
    <row r="59" spans="1:13">
      <c r="A59" t="s">
        <v>157</v>
      </c>
      <c r="C59" s="12"/>
      <c r="J59" s="12"/>
      <c r="L59" s="12"/>
    </row>
    <row r="60" spans="1:13" ht="15.75" thickBo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ht="15.75" thickTop="1"/>
    <row r="62" spans="1:13">
      <c r="C62">
        <f t="shared" ref="C62:M62" si="0">IF(SUM(C7:C60)&gt;$F$1,"hors capacité",SUM(C7:C60))</f>
        <v>0</v>
      </c>
      <c r="D62">
        <f t="shared" si="0"/>
        <v>0</v>
      </c>
      <c r="E62">
        <f t="shared" si="0"/>
        <v>0</v>
      </c>
      <c r="F62">
        <f t="shared" si="0"/>
        <v>0</v>
      </c>
      <c r="G62">
        <f t="shared" si="0"/>
        <v>0</v>
      </c>
      <c r="H62">
        <f t="shared" si="0"/>
        <v>0</v>
      </c>
      <c r="I62">
        <f t="shared" si="0"/>
        <v>0</v>
      </c>
      <c r="J62">
        <f t="shared" si="0"/>
        <v>0</v>
      </c>
      <c r="K62">
        <f t="shared" si="0"/>
        <v>0</v>
      </c>
      <c r="L62">
        <f t="shared" si="0"/>
        <v>0</v>
      </c>
      <c r="M62">
        <f t="shared" si="0"/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62"/>
  <sheetViews>
    <sheetView topLeftCell="A49" workbookViewId="0">
      <selection activeCell="L68" sqref="L68"/>
    </sheetView>
  </sheetViews>
  <sheetFormatPr baseColWidth="10" defaultRowHeight="15"/>
  <cols>
    <col min="3" max="3" width="11.42578125" style="16"/>
    <col min="4" max="13" width="11.42578125" style="4"/>
  </cols>
  <sheetData>
    <row r="1" spans="1:14">
      <c r="C1" s="14"/>
      <c r="E1" s="15"/>
      <c r="F1" s="15"/>
      <c r="G1" s="15"/>
      <c r="H1" s="15"/>
      <c r="I1" s="15"/>
      <c r="J1" s="15"/>
      <c r="K1" s="15"/>
      <c r="L1" s="15"/>
      <c r="M1" s="15"/>
      <c r="N1" s="11"/>
    </row>
    <row r="3" spans="1:14">
      <c r="B3" s="1" t="s">
        <v>166</v>
      </c>
    </row>
    <row r="5" spans="1:14">
      <c r="C5" s="16" t="s">
        <v>41</v>
      </c>
      <c r="D5" s="4" t="s">
        <v>42</v>
      </c>
      <c r="E5" s="4" t="s">
        <v>43</v>
      </c>
      <c r="F5" s="4" t="s">
        <v>44</v>
      </c>
      <c r="G5" s="4" t="s">
        <v>45</v>
      </c>
      <c r="H5" s="4" t="s">
        <v>46</v>
      </c>
      <c r="I5" s="4" t="s">
        <v>47</v>
      </c>
      <c r="J5" s="4" t="s">
        <v>84</v>
      </c>
      <c r="K5" s="4" t="s">
        <v>83</v>
      </c>
      <c r="L5" s="4" t="s">
        <v>82</v>
      </c>
      <c r="M5" s="4" t="s">
        <v>62</v>
      </c>
    </row>
    <row r="6" spans="1:14">
      <c r="J6" s="4" t="s">
        <v>48</v>
      </c>
      <c r="K6" s="4" t="s">
        <v>49</v>
      </c>
      <c r="L6" s="4" t="s">
        <v>165</v>
      </c>
    </row>
    <row r="7" spans="1:14">
      <c r="A7" s="1" t="s">
        <v>123</v>
      </c>
    </row>
    <row r="9" spans="1:14">
      <c r="A9" t="s">
        <v>50</v>
      </c>
    </row>
    <row r="10" spans="1:14">
      <c r="A10" t="s">
        <v>51</v>
      </c>
    </row>
    <row r="11" spans="1:14">
      <c r="A11" t="s">
        <v>53</v>
      </c>
    </row>
    <row r="12" spans="1:14">
      <c r="A12" t="s">
        <v>124</v>
      </c>
    </row>
    <row r="13" spans="1:14">
      <c r="A13" t="s">
        <v>52</v>
      </c>
    </row>
    <row r="14" spans="1:14">
      <c r="A14" t="s">
        <v>77</v>
      </c>
    </row>
    <row r="15" spans="1:14">
      <c r="A15" t="s">
        <v>125</v>
      </c>
    </row>
    <row r="16" spans="1:14">
      <c r="A16" t="s">
        <v>58</v>
      </c>
    </row>
    <row r="17" spans="1:3">
      <c r="A17" t="s">
        <v>126</v>
      </c>
    </row>
    <row r="19" spans="1:3">
      <c r="A19" s="1" t="s">
        <v>127</v>
      </c>
    </row>
    <row r="21" spans="1:3">
      <c r="A21" t="s">
        <v>128</v>
      </c>
    </row>
    <row r="22" spans="1:3">
      <c r="A22" t="s">
        <v>129</v>
      </c>
    </row>
    <row r="23" spans="1:3">
      <c r="A23" t="s">
        <v>130</v>
      </c>
    </row>
    <row r="24" spans="1:3">
      <c r="A24" t="s">
        <v>131</v>
      </c>
    </row>
    <row r="25" spans="1:3">
      <c r="A25" t="s">
        <v>95</v>
      </c>
      <c r="C25" s="17">
        <v>10000</v>
      </c>
    </row>
    <row r="26" spans="1:3">
      <c r="A26" t="s">
        <v>132</v>
      </c>
    </row>
    <row r="27" spans="1:3">
      <c r="A27" t="s">
        <v>104</v>
      </c>
    </row>
    <row r="28" spans="1:3">
      <c r="A28" t="s">
        <v>133</v>
      </c>
    </row>
    <row r="29" spans="1:3">
      <c r="A29" t="s">
        <v>79</v>
      </c>
    </row>
    <row r="31" spans="1:3">
      <c r="A31" s="1" t="s">
        <v>134</v>
      </c>
    </row>
    <row r="33" spans="1:1">
      <c r="A33" t="s">
        <v>135</v>
      </c>
    </row>
    <row r="34" spans="1:1">
      <c r="A34" t="s">
        <v>136</v>
      </c>
    </row>
    <row r="35" spans="1:1">
      <c r="A35" t="s">
        <v>137</v>
      </c>
    </row>
    <row r="36" spans="1:1">
      <c r="A36" t="s">
        <v>138</v>
      </c>
    </row>
    <row r="37" spans="1:1">
      <c r="A37" t="s">
        <v>139</v>
      </c>
    </row>
    <row r="38" spans="1:1">
      <c r="A38" t="s">
        <v>140</v>
      </c>
    </row>
    <row r="39" spans="1:1">
      <c r="A39" t="s">
        <v>141</v>
      </c>
    </row>
    <row r="40" spans="1:1">
      <c r="A40" t="s">
        <v>142</v>
      </c>
    </row>
    <row r="42" spans="1:1">
      <c r="A42" s="1" t="s">
        <v>143</v>
      </c>
    </row>
    <row r="44" spans="1:1">
      <c r="A44" t="s">
        <v>144</v>
      </c>
    </row>
    <row r="45" spans="1:1">
      <c r="A45" t="s">
        <v>145</v>
      </c>
    </row>
    <row r="46" spans="1:1">
      <c r="A46" t="s">
        <v>146</v>
      </c>
    </row>
    <row r="47" spans="1:1">
      <c r="A47" t="s">
        <v>147</v>
      </c>
    </row>
    <row r="48" spans="1:1">
      <c r="A48" t="s">
        <v>148</v>
      </c>
    </row>
    <row r="49" spans="1:13">
      <c r="A49" t="s">
        <v>149</v>
      </c>
    </row>
    <row r="50" spans="1:13">
      <c r="A50" t="s">
        <v>150</v>
      </c>
    </row>
    <row r="51" spans="1:13">
      <c r="A51" t="s">
        <v>151</v>
      </c>
    </row>
    <row r="52" spans="1:13">
      <c r="A52" t="s">
        <v>152</v>
      </c>
    </row>
    <row r="53" spans="1:13">
      <c r="A53" t="s">
        <v>153</v>
      </c>
    </row>
    <row r="55" spans="1:13">
      <c r="A55" s="1" t="s">
        <v>154</v>
      </c>
    </row>
    <row r="57" spans="1:13">
      <c r="A57" t="s">
        <v>155</v>
      </c>
    </row>
    <row r="58" spans="1:13">
      <c r="A58" t="s">
        <v>156</v>
      </c>
      <c r="C58" s="17">
        <v>10000</v>
      </c>
    </row>
    <row r="59" spans="1:13">
      <c r="A59" t="s">
        <v>157</v>
      </c>
    </row>
    <row r="60" spans="1:13" ht="15.75" thickBot="1">
      <c r="A60" s="9"/>
      <c r="B60" s="9"/>
      <c r="C60" s="18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1:13" ht="15.75" thickTop="1"/>
    <row r="62" spans="1:13">
      <c r="C62" s="16">
        <f>SUM(C7:C60)</f>
        <v>20000</v>
      </c>
      <c r="D62" s="16">
        <f t="shared" ref="D62:M62" si="0">SUM(D7:D60)</f>
        <v>0</v>
      </c>
      <c r="E62" s="16">
        <f t="shared" si="0"/>
        <v>0</v>
      </c>
      <c r="F62" s="16">
        <f t="shared" si="0"/>
        <v>0</v>
      </c>
      <c r="G62" s="16">
        <f t="shared" si="0"/>
        <v>0</v>
      </c>
      <c r="H62" s="16">
        <f t="shared" si="0"/>
        <v>0</v>
      </c>
      <c r="I62" s="16">
        <f t="shared" si="0"/>
        <v>0</v>
      </c>
      <c r="J62" s="16">
        <f t="shared" si="0"/>
        <v>0</v>
      </c>
      <c r="K62" s="16">
        <f t="shared" si="0"/>
        <v>0</v>
      </c>
      <c r="L62" s="16">
        <f t="shared" si="0"/>
        <v>0</v>
      </c>
      <c r="M62" s="16">
        <f t="shared" si="0"/>
        <v>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62"/>
  <sheetViews>
    <sheetView workbookViewId="0">
      <selection activeCell="E15" sqref="E15"/>
    </sheetView>
  </sheetViews>
  <sheetFormatPr baseColWidth="10" defaultRowHeight="15"/>
  <sheetData>
    <row r="1" spans="1:14">
      <c r="C1" s="1"/>
      <c r="E1" s="11"/>
      <c r="F1" s="11"/>
      <c r="G1" s="11"/>
      <c r="H1" s="11"/>
      <c r="I1" s="11"/>
      <c r="J1" s="11"/>
      <c r="K1" s="11"/>
      <c r="L1" s="11"/>
      <c r="M1" s="11"/>
      <c r="N1" s="11"/>
    </row>
    <row r="3" spans="1:14">
      <c r="B3" s="1" t="s">
        <v>183</v>
      </c>
    </row>
    <row r="5" spans="1:14">
      <c r="C5" t="s">
        <v>41</v>
      </c>
      <c r="D5" t="s">
        <v>42</v>
      </c>
      <c r="E5" t="s">
        <v>43</v>
      </c>
      <c r="F5" t="s">
        <v>44</v>
      </c>
      <c r="G5" t="s">
        <v>45</v>
      </c>
      <c r="H5" t="s">
        <v>46</v>
      </c>
      <c r="I5" t="s">
        <v>47</v>
      </c>
      <c r="J5" t="s">
        <v>84</v>
      </c>
      <c r="K5" t="s">
        <v>83</v>
      </c>
      <c r="L5" t="s">
        <v>82</v>
      </c>
      <c r="M5" t="s">
        <v>62</v>
      </c>
    </row>
    <row r="6" spans="1:14">
      <c r="J6" t="s">
        <v>48</v>
      </c>
      <c r="K6" t="s">
        <v>49</v>
      </c>
      <c r="L6" t="s">
        <v>165</v>
      </c>
    </row>
    <row r="7" spans="1:14">
      <c r="A7" s="1" t="s">
        <v>123</v>
      </c>
    </row>
    <row r="9" spans="1:14">
      <c r="A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4">
      <c r="A10" t="s">
        <v>51</v>
      </c>
      <c r="C10" s="12"/>
      <c r="J10" s="12"/>
      <c r="K10" s="12"/>
    </row>
    <row r="11" spans="1:14">
      <c r="A11" t="s">
        <v>53</v>
      </c>
      <c r="C11" s="12"/>
      <c r="L11" s="12"/>
    </row>
    <row r="12" spans="1:14">
      <c r="A12" t="s">
        <v>124</v>
      </c>
      <c r="C12" s="12"/>
      <c r="J12" s="12"/>
      <c r="K12" s="12"/>
    </row>
    <row r="13" spans="1:14">
      <c r="A13" t="s">
        <v>52</v>
      </c>
      <c r="C13" s="12"/>
      <c r="J13" s="12"/>
      <c r="K13" s="12"/>
    </row>
    <row r="14" spans="1:14">
      <c r="A14" t="s">
        <v>77</v>
      </c>
      <c r="C14" s="12"/>
      <c r="J14" s="12"/>
      <c r="K14" s="12"/>
    </row>
    <row r="15" spans="1:14">
      <c r="A15" t="s">
        <v>125</v>
      </c>
      <c r="C15" s="12"/>
      <c r="J15" s="12"/>
      <c r="K15" s="12"/>
      <c r="L15" s="12"/>
    </row>
    <row r="16" spans="1:14">
      <c r="A16" t="s">
        <v>58</v>
      </c>
      <c r="L16" s="12"/>
    </row>
    <row r="17" spans="1:13">
      <c r="A17" t="s">
        <v>126</v>
      </c>
      <c r="L17" s="12"/>
    </row>
    <row r="19" spans="1:13">
      <c r="A19" s="1" t="s">
        <v>127</v>
      </c>
    </row>
    <row r="21" spans="1:13">
      <c r="A21" t="s">
        <v>128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>
      <c r="A22" t="s">
        <v>129</v>
      </c>
      <c r="C22" s="12"/>
      <c r="L22" s="12"/>
    </row>
    <row r="23" spans="1:13">
      <c r="A23" t="s">
        <v>130</v>
      </c>
      <c r="C23" s="12"/>
      <c r="L23" s="12"/>
    </row>
    <row r="24" spans="1:13">
      <c r="A24" t="s">
        <v>131</v>
      </c>
      <c r="C24" s="12"/>
      <c r="L24" s="12"/>
    </row>
    <row r="25" spans="1:13">
      <c r="A25" t="s">
        <v>95</v>
      </c>
      <c r="C25" s="12"/>
      <c r="J25" s="13"/>
    </row>
    <row r="26" spans="1:13">
      <c r="A26" t="s">
        <v>132</v>
      </c>
      <c r="C26" s="12"/>
      <c r="L26" s="12"/>
    </row>
    <row r="27" spans="1:13">
      <c r="A27" t="s">
        <v>104</v>
      </c>
      <c r="C27" s="12"/>
      <c r="L27" s="12"/>
    </row>
    <row r="28" spans="1:13">
      <c r="A28" t="s">
        <v>133</v>
      </c>
      <c r="C28" s="12"/>
      <c r="J28" s="12"/>
      <c r="K28" s="12"/>
      <c r="L28" s="12"/>
    </row>
    <row r="29" spans="1:13">
      <c r="A29" t="s">
        <v>79</v>
      </c>
      <c r="C29" s="12"/>
      <c r="J29" s="12"/>
      <c r="K29" s="12"/>
      <c r="L29" s="12"/>
    </row>
    <row r="31" spans="1:13">
      <c r="A31" s="1" t="s">
        <v>134</v>
      </c>
    </row>
    <row r="33" spans="1:13">
      <c r="A33" t="s">
        <v>135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>
      <c r="A34" t="s">
        <v>136</v>
      </c>
      <c r="C34" s="12"/>
      <c r="D34" s="12"/>
    </row>
    <row r="35" spans="1:13">
      <c r="A35" t="s">
        <v>137</v>
      </c>
      <c r="C35" s="12"/>
      <c r="D35" s="12"/>
    </row>
    <row r="36" spans="1:13">
      <c r="A36" t="s">
        <v>138</v>
      </c>
      <c r="F36" s="12"/>
    </row>
    <row r="37" spans="1:13">
      <c r="A37" t="s">
        <v>139</v>
      </c>
      <c r="F37" s="12"/>
    </row>
    <row r="38" spans="1:13">
      <c r="A38" t="s">
        <v>140</v>
      </c>
    </row>
    <row r="39" spans="1:13">
      <c r="A39" t="s">
        <v>141</v>
      </c>
    </row>
    <row r="40" spans="1:13">
      <c r="A40" t="s">
        <v>142</v>
      </c>
    </row>
    <row r="42" spans="1:13">
      <c r="A42" s="1" t="s">
        <v>143</v>
      </c>
    </row>
    <row r="44" spans="1:13">
      <c r="A44" t="s">
        <v>144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>
      <c r="A45" t="s">
        <v>145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>
      <c r="A46" t="s">
        <v>146</v>
      </c>
      <c r="E46" s="12"/>
      <c r="J46" s="12"/>
    </row>
    <row r="47" spans="1:13">
      <c r="A47" t="s">
        <v>147</v>
      </c>
      <c r="E47" s="12"/>
      <c r="J47" s="12"/>
    </row>
    <row r="48" spans="1:13">
      <c r="A48" t="s">
        <v>148</v>
      </c>
      <c r="C48" s="12"/>
      <c r="D48" s="13"/>
      <c r="E48" s="13"/>
      <c r="F48" s="13"/>
      <c r="G48" s="13"/>
      <c r="H48" s="13"/>
      <c r="I48" s="13"/>
      <c r="J48" s="13"/>
      <c r="K48" s="13"/>
      <c r="L48" s="12"/>
      <c r="M48" s="13"/>
    </row>
    <row r="49" spans="1:13">
      <c r="A49" t="s">
        <v>149</v>
      </c>
      <c r="C49" s="12"/>
      <c r="D49" s="13"/>
      <c r="E49" s="13"/>
      <c r="F49" s="13"/>
      <c r="G49" s="13"/>
      <c r="H49" s="13"/>
      <c r="I49" s="13"/>
      <c r="J49" s="13"/>
      <c r="K49" s="13"/>
      <c r="L49" s="12"/>
      <c r="M49" s="13"/>
    </row>
    <row r="50" spans="1:13">
      <c r="A50" t="s">
        <v>150</v>
      </c>
      <c r="C50" s="12"/>
      <c r="L50" s="12"/>
    </row>
    <row r="51" spans="1:13">
      <c r="A51" t="s">
        <v>151</v>
      </c>
      <c r="C51" s="12"/>
      <c r="L51" s="12"/>
    </row>
    <row r="52" spans="1:13">
      <c r="A52" t="s">
        <v>152</v>
      </c>
    </row>
    <row r="53" spans="1:13">
      <c r="A53" t="s">
        <v>153</v>
      </c>
    </row>
    <row r="55" spans="1:13">
      <c r="A55" s="1" t="s">
        <v>154</v>
      </c>
    </row>
    <row r="57" spans="1:13">
      <c r="A57" t="s">
        <v>155</v>
      </c>
      <c r="C57" s="12"/>
      <c r="J57" s="12"/>
      <c r="L57" s="12"/>
    </row>
    <row r="58" spans="1:13">
      <c r="A58" t="s">
        <v>156</v>
      </c>
      <c r="C58" s="12"/>
      <c r="J58" s="12"/>
      <c r="L58" s="12"/>
    </row>
    <row r="59" spans="1:13">
      <c r="A59" t="s">
        <v>157</v>
      </c>
      <c r="C59" s="12"/>
      <c r="J59" s="12"/>
      <c r="L59" s="12"/>
    </row>
    <row r="60" spans="1:13" ht="15.75" thickBo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ht="15.75" thickTop="1"/>
    <row r="62" spans="1:13">
      <c r="C62">
        <f t="shared" ref="C62:M62" si="0">IF(SUM(C7:C60)&gt;$F$1,"hors capacité",SUM(C7:C60))</f>
        <v>0</v>
      </c>
      <c r="D62">
        <f t="shared" si="0"/>
        <v>0</v>
      </c>
      <c r="E62">
        <f t="shared" si="0"/>
        <v>0</v>
      </c>
      <c r="F62">
        <f t="shared" si="0"/>
        <v>0</v>
      </c>
      <c r="G62">
        <f t="shared" si="0"/>
        <v>0</v>
      </c>
      <c r="H62">
        <f t="shared" si="0"/>
        <v>0</v>
      </c>
      <c r="I62">
        <f t="shared" si="0"/>
        <v>0</v>
      </c>
      <c r="J62">
        <f t="shared" si="0"/>
        <v>0</v>
      </c>
      <c r="K62">
        <f t="shared" si="0"/>
        <v>0</v>
      </c>
      <c r="L62">
        <f t="shared" si="0"/>
        <v>0</v>
      </c>
      <c r="M62">
        <f t="shared" si="0"/>
        <v>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62"/>
  <sheetViews>
    <sheetView workbookViewId="0">
      <selection activeCell="I73" sqref="I73"/>
    </sheetView>
  </sheetViews>
  <sheetFormatPr baseColWidth="10" defaultRowHeight="15"/>
  <sheetData>
    <row r="1" spans="1:14">
      <c r="C1" s="1"/>
      <c r="E1" s="11"/>
      <c r="F1" s="11"/>
      <c r="G1" s="11"/>
      <c r="H1" s="11"/>
      <c r="I1" s="11"/>
      <c r="J1" s="11"/>
      <c r="K1" s="11"/>
      <c r="L1" s="11"/>
      <c r="M1" s="11"/>
      <c r="N1" s="11"/>
    </row>
    <row r="3" spans="1:14">
      <c r="B3" s="1" t="s">
        <v>189</v>
      </c>
    </row>
    <row r="5" spans="1:14">
      <c r="C5" t="s">
        <v>41</v>
      </c>
      <c r="D5" t="s">
        <v>42</v>
      </c>
      <c r="E5" t="s">
        <v>43</v>
      </c>
      <c r="F5" t="s">
        <v>44</v>
      </c>
      <c r="G5" t="s">
        <v>45</v>
      </c>
      <c r="H5" t="s">
        <v>46</v>
      </c>
      <c r="I5" t="s">
        <v>47</v>
      </c>
      <c r="J5" t="s">
        <v>84</v>
      </c>
      <c r="K5" t="s">
        <v>83</v>
      </c>
      <c r="L5" t="s">
        <v>82</v>
      </c>
      <c r="M5" t="s">
        <v>62</v>
      </c>
    </row>
    <row r="6" spans="1:14">
      <c r="J6" t="s">
        <v>48</v>
      </c>
      <c r="K6" t="s">
        <v>49</v>
      </c>
      <c r="L6" t="s">
        <v>165</v>
      </c>
    </row>
    <row r="7" spans="1:14">
      <c r="A7" s="1" t="s">
        <v>123</v>
      </c>
    </row>
    <row r="9" spans="1:14">
      <c r="A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4">
      <c r="A10" t="s">
        <v>51</v>
      </c>
      <c r="C10" s="12"/>
      <c r="J10" s="12"/>
      <c r="K10" s="12"/>
    </row>
    <row r="11" spans="1:14">
      <c r="A11" t="s">
        <v>53</v>
      </c>
      <c r="C11" s="12"/>
      <c r="L11" s="12"/>
    </row>
    <row r="12" spans="1:14">
      <c r="A12" t="s">
        <v>124</v>
      </c>
      <c r="C12" s="12"/>
      <c r="J12" s="12"/>
      <c r="K12" s="12"/>
    </row>
    <row r="13" spans="1:14">
      <c r="A13" t="s">
        <v>52</v>
      </c>
      <c r="C13" s="12"/>
      <c r="J13" s="12"/>
      <c r="K13" s="12"/>
    </row>
    <row r="14" spans="1:14">
      <c r="A14" t="s">
        <v>77</v>
      </c>
      <c r="C14" s="12"/>
      <c r="J14" s="12"/>
      <c r="K14" s="12"/>
    </row>
    <row r="15" spans="1:14">
      <c r="A15" t="s">
        <v>125</v>
      </c>
      <c r="C15" s="12"/>
      <c r="J15" s="12"/>
      <c r="K15" s="12"/>
      <c r="L15" s="12"/>
    </row>
    <row r="16" spans="1:14">
      <c r="A16" t="s">
        <v>58</v>
      </c>
      <c r="L16" s="12"/>
    </row>
    <row r="17" spans="1:13">
      <c r="A17" t="s">
        <v>126</v>
      </c>
      <c r="L17" s="12"/>
    </row>
    <row r="19" spans="1:13">
      <c r="A19" s="1" t="s">
        <v>127</v>
      </c>
    </row>
    <row r="21" spans="1:13">
      <c r="A21" t="s">
        <v>128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>
      <c r="A22" t="s">
        <v>129</v>
      </c>
      <c r="C22" s="12"/>
      <c r="L22" s="12"/>
    </row>
    <row r="23" spans="1:13">
      <c r="A23" t="s">
        <v>130</v>
      </c>
      <c r="C23" s="12"/>
      <c r="L23" s="12"/>
    </row>
    <row r="24" spans="1:13">
      <c r="A24" t="s">
        <v>131</v>
      </c>
      <c r="C24" s="12"/>
      <c r="L24" s="12"/>
    </row>
    <row r="25" spans="1:13">
      <c r="A25" t="s">
        <v>95</v>
      </c>
      <c r="C25" s="12"/>
      <c r="J25" s="13"/>
    </row>
    <row r="26" spans="1:13">
      <c r="A26" t="s">
        <v>132</v>
      </c>
      <c r="C26" s="12"/>
      <c r="L26" s="12"/>
    </row>
    <row r="27" spans="1:13">
      <c r="A27" t="s">
        <v>104</v>
      </c>
      <c r="C27" s="12"/>
      <c r="L27" s="12"/>
    </row>
    <row r="28" spans="1:13">
      <c r="A28" t="s">
        <v>133</v>
      </c>
      <c r="C28" s="12"/>
      <c r="J28" s="12"/>
      <c r="K28" s="12"/>
      <c r="L28" s="12"/>
    </row>
    <row r="29" spans="1:13">
      <c r="A29" t="s">
        <v>79</v>
      </c>
      <c r="C29" s="12"/>
      <c r="J29" s="12"/>
      <c r="K29" s="12"/>
      <c r="L29" s="12"/>
    </row>
    <row r="31" spans="1:13">
      <c r="A31" s="1" t="s">
        <v>134</v>
      </c>
    </row>
    <row r="33" spans="1:13">
      <c r="A33" t="s">
        <v>135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>
      <c r="A34" t="s">
        <v>136</v>
      </c>
      <c r="C34" s="12"/>
      <c r="D34" s="12"/>
    </row>
    <row r="35" spans="1:13">
      <c r="A35" t="s">
        <v>137</v>
      </c>
      <c r="C35" s="12"/>
      <c r="D35" s="12"/>
    </row>
    <row r="36" spans="1:13">
      <c r="A36" t="s">
        <v>138</v>
      </c>
      <c r="F36" s="12"/>
    </row>
    <row r="37" spans="1:13">
      <c r="A37" t="s">
        <v>139</v>
      </c>
      <c r="F37" s="12"/>
    </row>
    <row r="38" spans="1:13">
      <c r="A38" t="s">
        <v>140</v>
      </c>
    </row>
    <row r="39" spans="1:13">
      <c r="A39" t="s">
        <v>141</v>
      </c>
    </row>
    <row r="40" spans="1:13">
      <c r="A40" t="s">
        <v>142</v>
      </c>
    </row>
    <row r="42" spans="1:13">
      <c r="A42" s="1" t="s">
        <v>143</v>
      </c>
    </row>
    <row r="44" spans="1:13">
      <c r="A44" t="s">
        <v>144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>
      <c r="A45" t="s">
        <v>145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>
      <c r="A46" t="s">
        <v>146</v>
      </c>
      <c r="E46" s="12"/>
      <c r="J46" s="12"/>
    </row>
    <row r="47" spans="1:13">
      <c r="A47" t="s">
        <v>147</v>
      </c>
      <c r="E47" s="12"/>
      <c r="J47" s="12"/>
    </row>
    <row r="48" spans="1:13">
      <c r="A48" t="s">
        <v>148</v>
      </c>
      <c r="C48" s="12"/>
      <c r="D48" s="13"/>
      <c r="E48" s="13"/>
      <c r="F48" s="13"/>
      <c r="G48" s="13"/>
      <c r="H48" s="13"/>
      <c r="I48" s="13"/>
      <c r="J48" s="13"/>
      <c r="K48" s="13"/>
      <c r="L48" s="12"/>
      <c r="M48" s="13"/>
    </row>
    <row r="49" spans="1:13">
      <c r="A49" t="s">
        <v>149</v>
      </c>
      <c r="C49" s="12"/>
      <c r="D49" s="13"/>
      <c r="E49" s="13"/>
      <c r="F49" s="13"/>
      <c r="G49" s="13"/>
      <c r="H49" s="13"/>
      <c r="I49" s="13"/>
      <c r="J49" s="13"/>
      <c r="K49" s="13"/>
      <c r="L49" s="12"/>
      <c r="M49" s="13"/>
    </row>
    <row r="50" spans="1:13">
      <c r="A50" t="s">
        <v>150</v>
      </c>
      <c r="C50" s="12"/>
      <c r="L50" s="12"/>
    </row>
    <row r="51" spans="1:13">
      <c r="A51" t="s">
        <v>151</v>
      </c>
      <c r="C51" s="12"/>
      <c r="L51" s="12"/>
    </row>
    <row r="52" spans="1:13">
      <c r="A52" t="s">
        <v>152</v>
      </c>
    </row>
    <row r="53" spans="1:13">
      <c r="A53" t="s">
        <v>153</v>
      </c>
    </row>
    <row r="55" spans="1:13">
      <c r="A55" s="1" t="s">
        <v>154</v>
      </c>
    </row>
    <row r="57" spans="1:13">
      <c r="A57" t="s">
        <v>155</v>
      </c>
      <c r="C57" s="12"/>
      <c r="J57" s="12"/>
      <c r="L57" s="12"/>
    </row>
    <row r="58" spans="1:13">
      <c r="A58" t="s">
        <v>156</v>
      </c>
      <c r="C58" s="12"/>
      <c r="J58" s="12"/>
      <c r="L58" s="12"/>
    </row>
    <row r="59" spans="1:13">
      <c r="A59" t="s">
        <v>157</v>
      </c>
      <c r="C59" s="12"/>
      <c r="J59" s="12"/>
      <c r="L59" s="12"/>
    </row>
    <row r="60" spans="1:13" ht="15.75" thickBo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ht="15.75" thickTop="1"/>
    <row r="62" spans="1:13">
      <c r="C62">
        <f t="shared" ref="C62:M62" si="0">IF(SUM(C7:C60)&gt;$F$1,"hors capacité",SUM(C7:C60))</f>
        <v>0</v>
      </c>
      <c r="D62">
        <f t="shared" si="0"/>
        <v>0</v>
      </c>
      <c r="E62">
        <f t="shared" si="0"/>
        <v>0</v>
      </c>
      <c r="F62">
        <f t="shared" si="0"/>
        <v>0</v>
      </c>
      <c r="G62">
        <f t="shared" si="0"/>
        <v>0</v>
      </c>
      <c r="H62">
        <f t="shared" si="0"/>
        <v>0</v>
      </c>
      <c r="I62">
        <f t="shared" si="0"/>
        <v>0</v>
      </c>
      <c r="J62">
        <f t="shared" si="0"/>
        <v>0</v>
      </c>
      <c r="K62">
        <f t="shared" si="0"/>
        <v>0</v>
      </c>
      <c r="L62">
        <f t="shared" si="0"/>
        <v>0</v>
      </c>
      <c r="M62">
        <f t="shared" si="0"/>
        <v>0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83"/>
  <sheetViews>
    <sheetView workbookViewId="0">
      <selection activeCell="J85" sqref="J85"/>
    </sheetView>
  </sheetViews>
  <sheetFormatPr baseColWidth="10" defaultRowHeight="15"/>
  <cols>
    <col min="1" max="1" width="24.85546875" bestFit="1" customWidth="1"/>
    <col min="2" max="2" width="5.140625" customWidth="1"/>
  </cols>
  <sheetData>
    <row r="1" spans="1:18">
      <c r="C1" s="1" t="s">
        <v>122</v>
      </c>
      <c r="F1" s="10">
        <v>70</v>
      </c>
      <c r="G1" s="10"/>
      <c r="H1" s="10"/>
      <c r="J1" s="1" t="s">
        <v>161</v>
      </c>
      <c r="M1" s="10">
        <v>70</v>
      </c>
      <c r="N1" s="10">
        <v>110</v>
      </c>
      <c r="O1" s="10"/>
    </row>
    <row r="3" spans="1:18">
      <c r="B3" s="1" t="s">
        <v>110</v>
      </c>
      <c r="D3" t="s">
        <v>41</v>
      </c>
      <c r="G3" t="s">
        <v>113</v>
      </c>
    </row>
    <row r="5" spans="1:18">
      <c r="C5" t="s">
        <v>175</v>
      </c>
      <c r="D5" t="s">
        <v>42</v>
      </c>
      <c r="E5" t="s">
        <v>43</v>
      </c>
      <c r="F5" t="s">
        <v>44</v>
      </c>
      <c r="G5" t="s">
        <v>45</v>
      </c>
      <c r="H5" t="s">
        <v>46</v>
      </c>
      <c r="I5" t="s">
        <v>47</v>
      </c>
      <c r="K5" t="s">
        <v>84</v>
      </c>
      <c r="L5" t="s">
        <v>83</v>
      </c>
      <c r="M5" t="s">
        <v>160</v>
      </c>
      <c r="N5" t="s">
        <v>158</v>
      </c>
      <c r="Q5" t="s">
        <v>175</v>
      </c>
    </row>
    <row r="6" spans="1:18">
      <c r="K6" t="s">
        <v>48</v>
      </c>
      <c r="L6" t="s">
        <v>49</v>
      </c>
      <c r="M6" t="s">
        <v>165</v>
      </c>
    </row>
    <row r="7" spans="1:18">
      <c r="A7" s="1" t="s">
        <v>123</v>
      </c>
      <c r="Q7" t="s">
        <v>84</v>
      </c>
      <c r="R7" t="s">
        <v>48</v>
      </c>
    </row>
    <row r="8" spans="1:18">
      <c r="Q8" t="s">
        <v>83</v>
      </c>
      <c r="R8" t="s">
        <v>49</v>
      </c>
    </row>
    <row r="9" spans="1:18">
      <c r="A9" t="s">
        <v>50</v>
      </c>
      <c r="Q9" t="s">
        <v>160</v>
      </c>
    </row>
    <row r="10" spans="1:18">
      <c r="A10" t="s">
        <v>51</v>
      </c>
      <c r="Q10" t="s">
        <v>158</v>
      </c>
    </row>
    <row r="11" spans="1:18">
      <c r="A11" t="s">
        <v>53</v>
      </c>
    </row>
    <row r="12" spans="1:18">
      <c r="A12" t="s">
        <v>124</v>
      </c>
      <c r="Q12" t="s">
        <v>42</v>
      </c>
    </row>
    <row r="13" spans="1:18">
      <c r="A13" t="s">
        <v>52</v>
      </c>
      <c r="Q13" t="s">
        <v>43</v>
      </c>
    </row>
    <row r="14" spans="1:18">
      <c r="A14" t="s">
        <v>77</v>
      </c>
      <c r="Q14" t="s">
        <v>44</v>
      </c>
    </row>
    <row r="15" spans="1:18">
      <c r="A15" t="s">
        <v>125</v>
      </c>
      <c r="Q15" t="s">
        <v>45</v>
      </c>
    </row>
    <row r="16" spans="1:18">
      <c r="A16" t="s">
        <v>58</v>
      </c>
      <c r="Q16" t="s">
        <v>46</v>
      </c>
    </row>
    <row r="17" spans="1:17">
      <c r="A17" t="s">
        <v>126</v>
      </c>
      <c r="Q17" t="s">
        <v>47</v>
      </c>
    </row>
    <row r="19" spans="1:17">
      <c r="A19" s="1" t="s">
        <v>127</v>
      </c>
    </row>
    <row r="21" spans="1:17">
      <c r="A21" t="s">
        <v>128</v>
      </c>
    </row>
    <row r="22" spans="1:17">
      <c r="A22" t="s">
        <v>129</v>
      </c>
    </row>
    <row r="23" spans="1:17">
      <c r="A23" t="s">
        <v>130</v>
      </c>
    </row>
    <row r="24" spans="1:17">
      <c r="A24" t="s">
        <v>131</v>
      </c>
    </row>
    <row r="25" spans="1:17">
      <c r="A25" t="s">
        <v>95</v>
      </c>
    </row>
    <row r="26" spans="1:17">
      <c r="A26" t="s">
        <v>132</v>
      </c>
    </row>
    <row r="27" spans="1:17">
      <c r="A27" t="s">
        <v>104</v>
      </c>
    </row>
    <row r="28" spans="1:17">
      <c r="A28" t="s">
        <v>133</v>
      </c>
    </row>
    <row r="29" spans="1:17">
      <c r="A29" t="s">
        <v>79</v>
      </c>
    </row>
    <row r="31" spans="1:17">
      <c r="A31" s="1" t="s">
        <v>134</v>
      </c>
    </row>
    <row r="33" spans="1:1">
      <c r="A33" t="s">
        <v>135</v>
      </c>
    </row>
    <row r="34" spans="1:1">
      <c r="A34" t="s">
        <v>136</v>
      </c>
    </row>
    <row r="35" spans="1:1">
      <c r="A35" t="s">
        <v>137</v>
      </c>
    </row>
    <row r="36" spans="1:1">
      <c r="A36" t="s">
        <v>138</v>
      </c>
    </row>
    <row r="37" spans="1:1">
      <c r="A37" t="s">
        <v>139</v>
      </c>
    </row>
    <row r="38" spans="1:1">
      <c r="A38" t="s">
        <v>140</v>
      </c>
    </row>
    <row r="39" spans="1:1">
      <c r="A39" t="s">
        <v>141</v>
      </c>
    </row>
    <row r="40" spans="1:1">
      <c r="A40" t="s">
        <v>142</v>
      </c>
    </row>
    <row r="42" spans="1:1">
      <c r="A42" s="1" t="s">
        <v>143</v>
      </c>
    </row>
    <row r="44" spans="1:1">
      <c r="A44" t="s">
        <v>144</v>
      </c>
    </row>
    <row r="45" spans="1:1">
      <c r="A45" t="s">
        <v>145</v>
      </c>
    </row>
    <row r="46" spans="1:1">
      <c r="A46" t="s">
        <v>146</v>
      </c>
    </row>
    <row r="47" spans="1:1">
      <c r="A47" t="s">
        <v>147</v>
      </c>
    </row>
    <row r="48" spans="1:1">
      <c r="A48" t="s">
        <v>148</v>
      </c>
    </row>
    <row r="49" spans="1:14">
      <c r="A49" t="s">
        <v>149</v>
      </c>
    </row>
    <row r="50" spans="1:14">
      <c r="A50" t="s">
        <v>150</v>
      </c>
    </row>
    <row r="51" spans="1:14">
      <c r="A51" t="s">
        <v>151</v>
      </c>
    </row>
    <row r="52" spans="1:14">
      <c r="A52" t="s">
        <v>152</v>
      </c>
    </row>
    <row r="53" spans="1:14">
      <c r="A53" t="s">
        <v>153</v>
      </c>
    </row>
    <row r="55" spans="1:14">
      <c r="A55" s="1" t="s">
        <v>154</v>
      </c>
    </row>
    <row r="57" spans="1:14">
      <c r="A57" t="s">
        <v>155</v>
      </c>
    </row>
    <row r="58" spans="1:14">
      <c r="A58" t="s">
        <v>156</v>
      </c>
    </row>
    <row r="59" spans="1:14">
      <c r="A59" t="s">
        <v>157</v>
      </c>
    </row>
    <row r="60" spans="1:14" ht="15.75" thickBo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t="15.75" thickTop="1"/>
    <row r="64" spans="1:14">
      <c r="B64" s="1" t="s">
        <v>111</v>
      </c>
      <c r="D64" t="s">
        <v>113</v>
      </c>
      <c r="G64" t="s">
        <v>41</v>
      </c>
    </row>
    <row r="66" spans="1:14">
      <c r="C66" t="s">
        <v>42</v>
      </c>
      <c r="D66" t="s">
        <v>43</v>
      </c>
      <c r="E66" t="s">
        <v>44</v>
      </c>
      <c r="F66" t="s">
        <v>45</v>
      </c>
      <c r="G66" t="s">
        <v>46</v>
      </c>
      <c r="H66" t="s">
        <v>47</v>
      </c>
      <c r="J66" t="s">
        <v>84</v>
      </c>
      <c r="K66" t="s">
        <v>83</v>
      </c>
      <c r="L66" t="s">
        <v>82</v>
      </c>
      <c r="M66" t="s">
        <v>158</v>
      </c>
      <c r="N66" t="s">
        <v>41</v>
      </c>
    </row>
    <row r="67" spans="1:14">
      <c r="J67" t="s">
        <v>48</v>
      </c>
      <c r="K67" t="s">
        <v>49</v>
      </c>
    </row>
    <row r="68" spans="1:14">
      <c r="A68" s="1" t="s">
        <v>123</v>
      </c>
    </row>
    <row r="70" spans="1:14">
      <c r="A70" t="s">
        <v>50</v>
      </c>
    </row>
    <row r="71" spans="1:14">
      <c r="A71" t="s">
        <v>51</v>
      </c>
    </row>
    <row r="72" spans="1:14">
      <c r="A72" t="s">
        <v>53</v>
      </c>
    </row>
    <row r="73" spans="1:14">
      <c r="A73" t="s">
        <v>124</v>
      </c>
    </row>
    <row r="74" spans="1:14">
      <c r="A74" t="s">
        <v>52</v>
      </c>
    </row>
    <row r="75" spans="1:14">
      <c r="A75" t="s">
        <v>77</v>
      </c>
    </row>
    <row r="76" spans="1:14">
      <c r="A76" t="s">
        <v>125</v>
      </c>
    </row>
    <row r="77" spans="1:14">
      <c r="A77" t="s">
        <v>58</v>
      </c>
    </row>
    <row r="78" spans="1:14">
      <c r="A78" t="s">
        <v>126</v>
      </c>
    </row>
    <row r="80" spans="1:14">
      <c r="A80" s="1" t="s">
        <v>127</v>
      </c>
    </row>
    <row r="82" spans="1:14">
      <c r="A82" t="s">
        <v>128</v>
      </c>
    </row>
    <row r="83" spans="1:14">
      <c r="A83" t="s">
        <v>129</v>
      </c>
    </row>
    <row r="84" spans="1:14">
      <c r="A84" t="s">
        <v>130</v>
      </c>
    </row>
    <row r="85" spans="1:14">
      <c r="A85" t="s">
        <v>131</v>
      </c>
    </row>
    <row r="86" spans="1:14">
      <c r="A86" t="s">
        <v>95</v>
      </c>
      <c r="N86">
        <v>110</v>
      </c>
    </row>
    <row r="87" spans="1:14">
      <c r="A87" t="s">
        <v>132</v>
      </c>
    </row>
    <row r="88" spans="1:14">
      <c r="A88" t="s">
        <v>104</v>
      </c>
    </row>
    <row r="89" spans="1:14">
      <c r="A89" t="s">
        <v>133</v>
      </c>
    </row>
    <row r="90" spans="1:14">
      <c r="A90" t="s">
        <v>79</v>
      </c>
    </row>
    <row r="92" spans="1:14">
      <c r="A92" s="1" t="s">
        <v>134</v>
      </c>
    </row>
    <row r="94" spans="1:14">
      <c r="A94" t="s">
        <v>135</v>
      </c>
    </row>
    <row r="95" spans="1:14">
      <c r="A95" t="s">
        <v>136</v>
      </c>
    </row>
    <row r="96" spans="1:14">
      <c r="A96" t="s">
        <v>137</v>
      </c>
    </row>
    <row r="97" spans="1:1">
      <c r="A97" t="s">
        <v>138</v>
      </c>
    </row>
    <row r="98" spans="1:1">
      <c r="A98" t="s">
        <v>139</v>
      </c>
    </row>
    <row r="99" spans="1:1">
      <c r="A99" t="s">
        <v>140</v>
      </c>
    </row>
    <row r="100" spans="1:1">
      <c r="A100" t="s">
        <v>141</v>
      </c>
    </row>
    <row r="101" spans="1:1">
      <c r="A101" t="s">
        <v>142</v>
      </c>
    </row>
    <row r="103" spans="1:1">
      <c r="A103" s="1" t="s">
        <v>143</v>
      </c>
    </row>
    <row r="105" spans="1:1">
      <c r="A105" t="s">
        <v>144</v>
      </c>
    </row>
    <row r="106" spans="1:1">
      <c r="A106" t="s">
        <v>145</v>
      </c>
    </row>
    <row r="107" spans="1:1">
      <c r="A107" t="s">
        <v>146</v>
      </c>
    </row>
    <row r="108" spans="1:1">
      <c r="A108" t="s">
        <v>147</v>
      </c>
    </row>
    <row r="109" spans="1:1">
      <c r="A109" t="s">
        <v>148</v>
      </c>
    </row>
    <row r="110" spans="1:1">
      <c r="A110" t="s">
        <v>149</v>
      </c>
    </row>
    <row r="111" spans="1:1">
      <c r="A111" t="s">
        <v>150</v>
      </c>
    </row>
    <row r="112" spans="1:1">
      <c r="A112" t="s">
        <v>151</v>
      </c>
    </row>
    <row r="113" spans="1:14">
      <c r="A113" t="s">
        <v>152</v>
      </c>
    </row>
    <row r="114" spans="1:14">
      <c r="A114" t="s">
        <v>153</v>
      </c>
    </row>
    <row r="116" spans="1:14">
      <c r="A116" s="1" t="s">
        <v>154</v>
      </c>
    </row>
    <row r="118" spans="1:14">
      <c r="A118" t="s">
        <v>155</v>
      </c>
    </row>
    <row r="119" spans="1:14">
      <c r="A119" t="s">
        <v>156</v>
      </c>
      <c r="N119">
        <v>110</v>
      </c>
    </row>
    <row r="120" spans="1:14">
      <c r="A120" t="s">
        <v>157</v>
      </c>
    </row>
    <row r="121" spans="1:14" ht="15.75" thickBo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1:14" ht="15.75" thickTop="1"/>
    <row r="125" spans="1:14">
      <c r="B125" s="1" t="s">
        <v>112</v>
      </c>
      <c r="E125" t="s">
        <v>113</v>
      </c>
      <c r="H125" t="s">
        <v>113</v>
      </c>
    </row>
    <row r="127" spans="1:14">
      <c r="C127" t="s">
        <v>160</v>
      </c>
      <c r="D127" t="s">
        <v>159</v>
      </c>
    </row>
    <row r="129" spans="1:1">
      <c r="A129" s="1" t="s">
        <v>123</v>
      </c>
    </row>
    <row r="131" spans="1:1">
      <c r="A131" t="s">
        <v>50</v>
      </c>
    </row>
    <row r="132" spans="1:1">
      <c r="A132" t="s">
        <v>51</v>
      </c>
    </row>
    <row r="133" spans="1:1">
      <c r="A133" t="s">
        <v>53</v>
      </c>
    </row>
    <row r="134" spans="1:1">
      <c r="A134" t="s">
        <v>124</v>
      </c>
    </row>
    <row r="135" spans="1:1">
      <c r="A135" t="s">
        <v>52</v>
      </c>
    </row>
    <row r="136" spans="1:1">
      <c r="A136" t="s">
        <v>77</v>
      </c>
    </row>
    <row r="137" spans="1:1">
      <c r="A137" t="s">
        <v>125</v>
      </c>
    </row>
    <row r="138" spans="1:1">
      <c r="A138" t="s">
        <v>58</v>
      </c>
    </row>
    <row r="139" spans="1:1">
      <c r="A139" t="s">
        <v>126</v>
      </c>
    </row>
    <row r="141" spans="1:1">
      <c r="A141" s="1" t="s">
        <v>127</v>
      </c>
    </row>
    <row r="143" spans="1:1">
      <c r="A143" t="s">
        <v>128</v>
      </c>
    </row>
    <row r="144" spans="1:1">
      <c r="A144" t="s">
        <v>129</v>
      </c>
    </row>
    <row r="145" spans="1:1">
      <c r="A145" t="s">
        <v>130</v>
      </c>
    </row>
    <row r="146" spans="1:1">
      <c r="A146" t="s">
        <v>131</v>
      </c>
    </row>
    <row r="147" spans="1:1">
      <c r="A147" t="s">
        <v>95</v>
      </c>
    </row>
    <row r="148" spans="1:1">
      <c r="A148" t="s">
        <v>132</v>
      </c>
    </row>
    <row r="149" spans="1:1">
      <c r="A149" t="s">
        <v>104</v>
      </c>
    </row>
    <row r="150" spans="1:1">
      <c r="A150" t="s">
        <v>133</v>
      </c>
    </row>
    <row r="151" spans="1:1">
      <c r="A151" t="s">
        <v>79</v>
      </c>
    </row>
    <row r="153" spans="1:1">
      <c r="A153" s="1" t="s">
        <v>134</v>
      </c>
    </row>
    <row r="155" spans="1:1">
      <c r="A155" t="s">
        <v>135</v>
      </c>
    </row>
    <row r="156" spans="1:1">
      <c r="A156" t="s">
        <v>136</v>
      </c>
    </row>
    <row r="157" spans="1:1">
      <c r="A157" t="s">
        <v>137</v>
      </c>
    </row>
    <row r="158" spans="1:1">
      <c r="A158" t="s">
        <v>138</v>
      </c>
    </row>
    <row r="159" spans="1:1">
      <c r="A159" t="s">
        <v>139</v>
      </c>
    </row>
    <row r="160" spans="1:1">
      <c r="A160" t="s">
        <v>140</v>
      </c>
    </row>
    <row r="161" spans="1:1">
      <c r="A161" t="s">
        <v>141</v>
      </c>
    </row>
    <row r="162" spans="1:1">
      <c r="A162" t="s">
        <v>142</v>
      </c>
    </row>
    <row r="164" spans="1:1">
      <c r="A164" s="1" t="s">
        <v>143</v>
      </c>
    </row>
    <row r="166" spans="1:1">
      <c r="A166" t="s">
        <v>144</v>
      </c>
    </row>
    <row r="167" spans="1:1">
      <c r="A167" t="s">
        <v>145</v>
      </c>
    </row>
    <row r="168" spans="1:1">
      <c r="A168" t="s">
        <v>146</v>
      </c>
    </row>
    <row r="169" spans="1:1">
      <c r="A169" t="s">
        <v>147</v>
      </c>
    </row>
    <row r="170" spans="1:1">
      <c r="A170" t="s">
        <v>148</v>
      </c>
    </row>
    <row r="171" spans="1:1">
      <c r="A171" t="s">
        <v>149</v>
      </c>
    </row>
    <row r="172" spans="1:1">
      <c r="A172" t="s">
        <v>150</v>
      </c>
    </row>
    <row r="173" spans="1:1">
      <c r="A173" t="s">
        <v>151</v>
      </c>
    </row>
    <row r="174" spans="1:1">
      <c r="A174" t="s">
        <v>152</v>
      </c>
    </row>
    <row r="175" spans="1:1">
      <c r="A175" t="s">
        <v>153</v>
      </c>
    </row>
    <row r="177" spans="1:14">
      <c r="A177" s="1" t="s">
        <v>154</v>
      </c>
    </row>
    <row r="179" spans="1:14">
      <c r="A179" t="s">
        <v>155</v>
      </c>
    </row>
    <row r="180" spans="1:14">
      <c r="A180" t="s">
        <v>156</v>
      </c>
    </row>
    <row r="181" spans="1:14">
      <c r="A181" t="s">
        <v>157</v>
      </c>
    </row>
    <row r="182" spans="1:14" ht="15.75" thickBo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</row>
    <row r="183" spans="1:14" ht="15.75" thickTop="1"/>
  </sheetData>
  <pageMargins left="0.70866141732283472" right="0.70866141732283472" top="0" bottom="0" header="0" footer="0"/>
  <pageSetup paperSize="9" scale="62" orientation="landscape" horizontalDpi="4294967293" verticalDpi="0" r:id="rId1"/>
  <rowBreaks count="3" manualBreakCount="3">
    <brk id="62" max="16383" man="1"/>
    <brk id="123" max="16383" man="1"/>
    <brk id="184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71"/>
  <sheetViews>
    <sheetView workbookViewId="0">
      <selection activeCell="N64" sqref="N64"/>
    </sheetView>
  </sheetViews>
  <sheetFormatPr baseColWidth="10" defaultRowHeight="15"/>
  <cols>
    <col min="1" max="1" width="5.7109375" customWidth="1"/>
    <col min="2" max="2" width="27.140625" bestFit="1" customWidth="1"/>
    <col min="6" max="7" width="12.42578125" bestFit="1" customWidth="1"/>
    <col min="8" max="8" width="5.7109375" customWidth="1"/>
    <col min="9" max="9" width="19.7109375" customWidth="1"/>
    <col min="10" max="10" width="5.7109375" customWidth="1"/>
    <col min="11" max="11" width="19.7109375" customWidth="1"/>
    <col min="12" max="12" width="11.42578125" style="46"/>
    <col min="13" max="13" width="5.7109375" customWidth="1"/>
    <col min="15" max="15" width="5.7109375" customWidth="1"/>
    <col min="16" max="16" width="19.7109375" customWidth="1"/>
    <col min="17" max="17" width="5.7109375" customWidth="1"/>
    <col min="18" max="18" width="12.42578125" bestFit="1" customWidth="1"/>
    <col min="19" max="20" width="5.7109375" customWidth="1"/>
  </cols>
  <sheetData>
    <row r="1" spans="1:20">
      <c r="B1" s="1" t="s">
        <v>308</v>
      </c>
      <c r="L1" s="48" t="s">
        <v>279</v>
      </c>
      <c r="N1" s="1" t="s">
        <v>281</v>
      </c>
      <c r="P1" s="1" t="s">
        <v>123</v>
      </c>
      <c r="R1" s="1" t="s">
        <v>36</v>
      </c>
      <c r="T1" s="1" t="s">
        <v>293</v>
      </c>
    </row>
    <row r="2" spans="1:20">
      <c r="I2" s="11"/>
    </row>
    <row r="3" spans="1:20">
      <c r="B3" s="5" t="s">
        <v>278</v>
      </c>
      <c r="C3" s="5" t="s">
        <v>279</v>
      </c>
      <c r="D3" s="5" t="s">
        <v>280</v>
      </c>
      <c r="E3" s="5" t="s">
        <v>281</v>
      </c>
      <c r="F3" s="5" t="s">
        <v>282</v>
      </c>
      <c r="G3" s="5" t="s">
        <v>283</v>
      </c>
      <c r="H3" s="47" t="s">
        <v>284</v>
      </c>
      <c r="I3" s="47"/>
      <c r="J3" s="47" t="s">
        <v>285</v>
      </c>
      <c r="K3" s="47"/>
      <c r="L3" s="46" t="s">
        <v>288</v>
      </c>
      <c r="N3" t="s">
        <v>287</v>
      </c>
      <c r="P3" t="s">
        <v>50</v>
      </c>
      <c r="R3" t="s">
        <v>291</v>
      </c>
      <c r="T3">
        <v>5</v>
      </c>
    </row>
    <row r="4" spans="1:20" ht="15.75" thickBot="1">
      <c r="L4" s="46" t="s">
        <v>289</v>
      </c>
      <c r="N4" t="s">
        <v>290</v>
      </c>
      <c r="P4" t="s">
        <v>51</v>
      </c>
      <c r="T4">
        <v>10</v>
      </c>
    </row>
    <row r="5" spans="1:20">
      <c r="A5">
        <v>1</v>
      </c>
      <c r="B5" s="49" t="s">
        <v>320</v>
      </c>
      <c r="C5" s="50" t="s">
        <v>286</v>
      </c>
      <c r="D5" s="50">
        <v>70</v>
      </c>
      <c r="E5" s="50" t="s">
        <v>290</v>
      </c>
      <c r="F5" s="50" t="s">
        <v>43</v>
      </c>
      <c r="G5" s="50" t="s">
        <v>291</v>
      </c>
      <c r="H5" s="50">
        <v>5</v>
      </c>
      <c r="I5" s="50" t="s">
        <v>150</v>
      </c>
      <c r="J5" s="50">
        <v>20</v>
      </c>
      <c r="K5" s="50" t="s">
        <v>206</v>
      </c>
      <c r="P5" t="s">
        <v>53</v>
      </c>
      <c r="R5" t="s">
        <v>84</v>
      </c>
      <c r="T5">
        <v>15</v>
      </c>
    </row>
    <row r="6" spans="1:20">
      <c r="B6" s="22"/>
      <c r="C6" s="11"/>
      <c r="D6" s="52">
        <f>(SUM(H5:H11)+SUM(J5:J11))/D5</f>
        <v>1</v>
      </c>
      <c r="E6" s="11"/>
      <c r="F6" s="11"/>
      <c r="G6" s="11"/>
      <c r="H6" s="11">
        <v>20</v>
      </c>
      <c r="I6" s="57" t="s">
        <v>307</v>
      </c>
      <c r="J6" s="11"/>
      <c r="K6" s="11"/>
      <c r="P6" t="s">
        <v>124</v>
      </c>
      <c r="R6" t="s">
        <v>83</v>
      </c>
      <c r="T6">
        <v>20</v>
      </c>
    </row>
    <row r="7" spans="1:20">
      <c r="B7" s="22"/>
      <c r="C7" s="11"/>
      <c r="D7" s="11"/>
      <c r="E7" s="11"/>
      <c r="F7" s="11"/>
      <c r="G7" s="11"/>
      <c r="H7" s="57">
        <v>10</v>
      </c>
      <c r="I7" t="s">
        <v>151</v>
      </c>
      <c r="J7" s="11"/>
      <c r="K7" s="11"/>
      <c r="P7" t="s">
        <v>52</v>
      </c>
      <c r="T7">
        <v>25</v>
      </c>
    </row>
    <row r="8" spans="1:20">
      <c r="B8" s="22"/>
      <c r="C8" s="11"/>
      <c r="D8" s="11"/>
      <c r="E8" s="11"/>
      <c r="F8" s="11"/>
      <c r="G8" s="11"/>
      <c r="H8" s="57">
        <v>15</v>
      </c>
      <c r="I8" s="11" t="s">
        <v>330</v>
      </c>
      <c r="J8" s="11"/>
      <c r="K8" s="11"/>
      <c r="P8" t="s">
        <v>77</v>
      </c>
      <c r="R8" t="s">
        <v>160</v>
      </c>
      <c r="T8">
        <v>30</v>
      </c>
    </row>
    <row r="9" spans="1:20">
      <c r="B9" s="22"/>
      <c r="C9" s="11"/>
      <c r="D9" s="11"/>
      <c r="E9" s="11"/>
      <c r="F9" s="11"/>
      <c r="G9" s="11"/>
      <c r="H9" s="57"/>
      <c r="I9" s="57"/>
      <c r="J9" s="11"/>
      <c r="K9" s="11"/>
      <c r="P9" t="s">
        <v>125</v>
      </c>
      <c r="T9">
        <v>35</v>
      </c>
    </row>
    <row r="10" spans="1:20">
      <c r="B10" s="22"/>
      <c r="C10" s="11"/>
      <c r="D10" s="11"/>
      <c r="E10" s="11"/>
      <c r="F10" s="11"/>
      <c r="G10" s="11"/>
      <c r="H10" s="57"/>
      <c r="I10" s="57"/>
      <c r="J10" s="11"/>
      <c r="K10" s="11"/>
      <c r="M10" s="58" t="s">
        <v>312</v>
      </c>
      <c r="P10" t="s">
        <v>58</v>
      </c>
      <c r="R10" t="s">
        <v>43</v>
      </c>
      <c r="T10">
        <v>40</v>
      </c>
    </row>
    <row r="11" spans="1:20" ht="15.75" thickBot="1">
      <c r="B11" s="54"/>
      <c r="C11" s="55"/>
      <c r="D11" s="55"/>
      <c r="E11" s="55"/>
      <c r="F11" s="55"/>
      <c r="G11" s="55"/>
      <c r="H11" s="55"/>
      <c r="I11" s="55"/>
      <c r="J11" s="55"/>
      <c r="K11" s="55"/>
      <c r="P11" t="s">
        <v>126</v>
      </c>
      <c r="R11" t="s">
        <v>46</v>
      </c>
      <c r="T11">
        <v>45</v>
      </c>
    </row>
    <row r="12" spans="1:20" ht="15.75" thickBot="1">
      <c r="R12" t="s">
        <v>292</v>
      </c>
      <c r="T12">
        <v>50</v>
      </c>
    </row>
    <row r="13" spans="1:20">
      <c r="A13">
        <v>2</v>
      </c>
      <c r="B13" s="49" t="s">
        <v>298</v>
      </c>
      <c r="C13" s="50" t="s">
        <v>286</v>
      </c>
      <c r="D13" s="50">
        <v>70</v>
      </c>
      <c r="E13" s="50" t="s">
        <v>287</v>
      </c>
      <c r="F13" s="50" t="s">
        <v>84</v>
      </c>
      <c r="G13" s="50" t="s">
        <v>291</v>
      </c>
      <c r="H13" s="50">
        <v>5</v>
      </c>
      <c r="I13" s="50" t="s">
        <v>128</v>
      </c>
      <c r="J13" s="50"/>
      <c r="K13" s="50"/>
      <c r="P13" s="1" t="s">
        <v>127</v>
      </c>
      <c r="R13" t="s">
        <v>47</v>
      </c>
      <c r="T13">
        <v>55</v>
      </c>
    </row>
    <row r="14" spans="1:20">
      <c r="B14" s="22"/>
      <c r="C14" s="11"/>
      <c r="D14" s="52">
        <f t="shared" ref="D14" si="0">(SUM(H13:H19)+SUM(J13:J19))/D13</f>
        <v>1</v>
      </c>
      <c r="E14" s="11"/>
      <c r="F14" s="11"/>
      <c r="G14" s="11"/>
      <c r="H14" s="11">
        <v>20</v>
      </c>
      <c r="I14" s="11" t="s">
        <v>294</v>
      </c>
      <c r="J14" s="11"/>
      <c r="K14" s="11"/>
      <c r="R14" t="s">
        <v>42</v>
      </c>
      <c r="T14">
        <v>60</v>
      </c>
    </row>
    <row r="15" spans="1:20">
      <c r="B15" s="22"/>
      <c r="C15" s="11"/>
      <c r="D15" s="11"/>
      <c r="E15" s="11"/>
      <c r="F15" s="11"/>
      <c r="G15" s="11"/>
      <c r="H15" s="11">
        <v>10</v>
      </c>
      <c r="I15" s="11" t="s">
        <v>146</v>
      </c>
      <c r="J15" s="11"/>
      <c r="K15" s="11"/>
      <c r="P15" t="s">
        <v>128</v>
      </c>
      <c r="T15">
        <v>65</v>
      </c>
    </row>
    <row r="16" spans="1:20">
      <c r="B16" s="22"/>
      <c r="C16" s="11"/>
      <c r="D16" s="11"/>
      <c r="E16" s="11"/>
      <c r="F16" s="11"/>
      <c r="G16" s="11"/>
      <c r="H16" s="11">
        <v>10</v>
      </c>
      <c r="I16" s="11" t="s">
        <v>295</v>
      </c>
      <c r="J16" s="11"/>
      <c r="K16" s="11"/>
      <c r="P16" t="s">
        <v>129</v>
      </c>
      <c r="T16">
        <v>70</v>
      </c>
    </row>
    <row r="17" spans="1:20">
      <c r="B17" s="22"/>
      <c r="C17" s="11"/>
      <c r="D17" s="11"/>
      <c r="E17" s="11"/>
      <c r="F17" s="11"/>
      <c r="G17" s="11"/>
      <c r="H17" s="11">
        <v>5</v>
      </c>
      <c r="I17" s="11" t="s">
        <v>296</v>
      </c>
      <c r="J17" s="11"/>
      <c r="K17" s="11"/>
      <c r="P17" t="s">
        <v>130</v>
      </c>
      <c r="T17">
        <v>75</v>
      </c>
    </row>
    <row r="18" spans="1:20">
      <c r="B18" s="22"/>
      <c r="C18" s="11"/>
      <c r="D18" s="11"/>
      <c r="E18" s="11"/>
      <c r="F18" s="11"/>
      <c r="G18" s="11"/>
      <c r="H18" s="11">
        <v>15</v>
      </c>
      <c r="I18" s="11" t="s">
        <v>135</v>
      </c>
      <c r="J18" s="11"/>
      <c r="K18" s="11"/>
      <c r="P18" t="s">
        <v>131</v>
      </c>
      <c r="T18">
        <v>80</v>
      </c>
    </row>
    <row r="19" spans="1:20" ht="15.75" thickBot="1">
      <c r="B19" s="54"/>
      <c r="C19" s="55"/>
      <c r="D19" s="55"/>
      <c r="E19" s="55"/>
      <c r="F19" s="55"/>
      <c r="G19" s="55"/>
      <c r="H19" s="55">
        <v>5</v>
      </c>
      <c r="I19" s="55" t="s">
        <v>297</v>
      </c>
      <c r="J19" s="55"/>
      <c r="K19" s="55"/>
      <c r="P19" t="s">
        <v>95</v>
      </c>
      <c r="T19">
        <v>85</v>
      </c>
    </row>
    <row r="20" spans="1:20" ht="15.75" thickBot="1">
      <c r="B20" s="11"/>
      <c r="C20" s="11"/>
      <c r="D20" s="11"/>
      <c r="E20" s="11"/>
      <c r="F20" s="11"/>
      <c r="G20" s="11"/>
      <c r="H20" s="11"/>
      <c r="I20" s="11"/>
      <c r="J20" s="11"/>
      <c r="K20" s="11"/>
      <c r="P20" t="s">
        <v>132</v>
      </c>
      <c r="T20">
        <v>90</v>
      </c>
    </row>
    <row r="21" spans="1:20">
      <c r="A21">
        <v>3</v>
      </c>
      <c r="B21" s="49" t="s">
        <v>316</v>
      </c>
      <c r="C21" s="50" t="s">
        <v>286</v>
      </c>
      <c r="D21" s="50">
        <v>70</v>
      </c>
      <c r="E21" s="50" t="s">
        <v>287</v>
      </c>
      <c r="F21" s="50" t="s">
        <v>84</v>
      </c>
      <c r="G21" s="50" t="s">
        <v>291</v>
      </c>
      <c r="H21" s="50">
        <v>5</v>
      </c>
      <c r="I21" s="50" t="s">
        <v>296</v>
      </c>
      <c r="J21" s="50"/>
      <c r="K21" s="50"/>
      <c r="P21" t="s">
        <v>104</v>
      </c>
      <c r="T21">
        <v>95</v>
      </c>
    </row>
    <row r="22" spans="1:20">
      <c r="B22" s="22"/>
      <c r="C22" s="11"/>
      <c r="D22" s="52">
        <f t="shared" ref="D22" si="1">(SUM(H21:H27)+SUM(J21:J27))/D21</f>
        <v>1</v>
      </c>
      <c r="E22" s="11"/>
      <c r="F22" s="11"/>
      <c r="G22" s="11"/>
      <c r="H22" s="11">
        <v>20</v>
      </c>
      <c r="I22" s="57" t="s">
        <v>155</v>
      </c>
      <c r="J22" s="11"/>
      <c r="K22" s="11"/>
      <c r="P22" t="s">
        <v>133</v>
      </c>
      <c r="T22">
        <v>100</v>
      </c>
    </row>
    <row r="23" spans="1:20">
      <c r="B23" s="22"/>
      <c r="C23" s="11"/>
      <c r="D23" s="11"/>
      <c r="E23" s="11"/>
      <c r="F23" s="11"/>
      <c r="G23" s="11"/>
      <c r="H23" s="11">
        <v>10</v>
      </c>
      <c r="I23" s="57" t="s">
        <v>295</v>
      </c>
      <c r="J23" s="11"/>
      <c r="K23" s="11"/>
      <c r="P23" t="s">
        <v>79</v>
      </c>
    </row>
    <row r="24" spans="1:20">
      <c r="B24" s="22"/>
      <c r="C24" s="11"/>
      <c r="D24" s="11"/>
      <c r="E24" s="11"/>
      <c r="F24" s="11"/>
      <c r="G24" s="11"/>
      <c r="H24" s="11">
        <v>10</v>
      </c>
      <c r="I24" s="11" t="s">
        <v>294</v>
      </c>
      <c r="J24" s="11"/>
      <c r="K24" s="11"/>
    </row>
    <row r="25" spans="1:20">
      <c r="B25" s="22"/>
      <c r="C25" s="11"/>
      <c r="D25" s="11"/>
      <c r="E25" s="11"/>
      <c r="F25" s="11"/>
      <c r="G25" s="11"/>
      <c r="H25" s="11">
        <v>5</v>
      </c>
      <c r="I25" s="11" t="s">
        <v>146</v>
      </c>
      <c r="J25" s="11"/>
      <c r="K25" s="11"/>
      <c r="P25" s="1" t="s">
        <v>134</v>
      </c>
    </row>
    <row r="26" spans="1:20">
      <c r="B26" s="22"/>
      <c r="C26" s="11"/>
      <c r="D26" s="11"/>
      <c r="E26" s="11"/>
      <c r="F26" s="11"/>
      <c r="G26" s="11"/>
      <c r="H26" s="11">
        <v>15</v>
      </c>
      <c r="I26" s="11" t="s">
        <v>135</v>
      </c>
      <c r="J26" s="11"/>
      <c r="K26" s="11"/>
    </row>
    <row r="27" spans="1:20" ht="15.75" thickBot="1">
      <c r="B27" s="54"/>
      <c r="C27" s="55"/>
      <c r="D27" s="55"/>
      <c r="E27" s="55"/>
      <c r="F27" s="55"/>
      <c r="G27" s="55"/>
      <c r="H27" s="55">
        <v>5</v>
      </c>
      <c r="I27" s="55" t="s">
        <v>297</v>
      </c>
      <c r="J27" s="55"/>
      <c r="K27" s="55"/>
      <c r="P27" t="s">
        <v>135</v>
      </c>
    </row>
    <row r="28" spans="1:20" ht="15.75" thickBo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20">
      <c r="A29">
        <v>4</v>
      </c>
      <c r="B29" s="49" t="s">
        <v>331</v>
      </c>
      <c r="C29" s="50" t="s">
        <v>286</v>
      </c>
      <c r="D29" s="50">
        <v>70</v>
      </c>
      <c r="E29" s="50" t="s">
        <v>287</v>
      </c>
      <c r="F29" s="50" t="s">
        <v>84</v>
      </c>
      <c r="G29" s="50" t="s">
        <v>291</v>
      </c>
      <c r="H29" s="50">
        <v>10</v>
      </c>
      <c r="I29" s="50" t="s">
        <v>296</v>
      </c>
      <c r="J29" s="50"/>
      <c r="K29" s="50"/>
      <c r="P29" t="s">
        <v>136</v>
      </c>
    </row>
    <row r="30" spans="1:20">
      <c r="B30" s="22"/>
      <c r="C30" s="11"/>
      <c r="D30" s="52">
        <f t="shared" ref="D30" si="2">(SUM(H29:H35)+SUM(J29:J35))/D29</f>
        <v>1</v>
      </c>
      <c r="E30" s="11"/>
      <c r="F30" s="11"/>
      <c r="G30" s="11"/>
      <c r="H30" s="57">
        <v>20</v>
      </c>
      <c r="I30" s="57" t="s">
        <v>295</v>
      </c>
      <c r="J30" s="11"/>
      <c r="K30" s="11"/>
      <c r="P30" t="s">
        <v>137</v>
      </c>
    </row>
    <row r="31" spans="1:20">
      <c r="B31" s="22"/>
      <c r="C31" s="11"/>
      <c r="D31" s="11"/>
      <c r="E31" s="11"/>
      <c r="F31" s="11"/>
      <c r="G31" s="11"/>
      <c r="H31" s="57">
        <v>20</v>
      </c>
      <c r="I31" s="11" t="s">
        <v>294</v>
      </c>
      <c r="J31" s="11"/>
      <c r="K31" s="11"/>
      <c r="P31" t="s">
        <v>138</v>
      </c>
    </row>
    <row r="32" spans="1:20">
      <c r="B32" s="22"/>
      <c r="C32" s="11"/>
      <c r="D32" s="11"/>
      <c r="E32" s="11"/>
      <c r="F32" s="11"/>
      <c r="G32" s="11"/>
      <c r="H32" s="57">
        <v>10</v>
      </c>
      <c r="I32" s="11" t="s">
        <v>146</v>
      </c>
      <c r="J32" s="11"/>
      <c r="K32" s="11"/>
      <c r="P32" t="s">
        <v>139</v>
      </c>
    </row>
    <row r="33" spans="1:16">
      <c r="B33" s="22"/>
      <c r="C33" s="11"/>
      <c r="D33" s="11"/>
      <c r="E33" s="11"/>
      <c r="F33" s="11"/>
      <c r="G33" s="11"/>
      <c r="H33" s="57">
        <v>10</v>
      </c>
      <c r="I33" s="11" t="s">
        <v>135</v>
      </c>
      <c r="J33" s="57"/>
      <c r="K33" s="57"/>
      <c r="P33" t="s">
        <v>140</v>
      </c>
    </row>
    <row r="34" spans="1:16">
      <c r="B34" s="22"/>
      <c r="C34" s="11"/>
      <c r="D34" s="11"/>
      <c r="E34" s="11"/>
      <c r="F34" s="11"/>
      <c r="G34" s="11"/>
      <c r="H34" s="11"/>
      <c r="J34" s="57"/>
      <c r="K34" s="57"/>
      <c r="P34" t="s">
        <v>141</v>
      </c>
    </row>
    <row r="35" spans="1:16" ht="15.75" thickBot="1">
      <c r="B35" s="54"/>
      <c r="C35" s="55"/>
      <c r="D35" s="55"/>
      <c r="E35" s="55"/>
      <c r="F35" s="55"/>
      <c r="G35" s="55"/>
      <c r="H35" s="55"/>
      <c r="I35" s="55"/>
      <c r="J35" s="55"/>
      <c r="K35" s="55"/>
      <c r="P35" t="s">
        <v>142</v>
      </c>
    </row>
    <row r="36" spans="1:16" ht="15.75" thickBot="1">
      <c r="A36" s="11"/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7" spans="1:16">
      <c r="A37">
        <v>5</v>
      </c>
      <c r="B37" s="49" t="s">
        <v>319</v>
      </c>
      <c r="C37" s="50" t="s">
        <v>286</v>
      </c>
      <c r="D37" s="50">
        <v>70</v>
      </c>
      <c r="E37" s="50" t="s">
        <v>287</v>
      </c>
      <c r="F37" s="50" t="s">
        <v>46</v>
      </c>
      <c r="G37" s="50" t="s">
        <v>291</v>
      </c>
      <c r="H37" s="50">
        <v>5</v>
      </c>
      <c r="I37" s="50" t="s">
        <v>150</v>
      </c>
      <c r="J37" s="50">
        <v>20</v>
      </c>
      <c r="K37" s="50" t="s">
        <v>206</v>
      </c>
      <c r="P37" s="1" t="s">
        <v>143</v>
      </c>
    </row>
    <row r="38" spans="1:16">
      <c r="B38" s="22"/>
      <c r="C38" s="11"/>
      <c r="D38" s="52">
        <f t="shared" ref="D38" si="3">(SUM(H37:H43)+SUM(J37:J43))/D37</f>
        <v>1</v>
      </c>
      <c r="E38" s="11"/>
      <c r="F38" s="11"/>
      <c r="G38" s="11"/>
      <c r="H38" s="11">
        <v>20</v>
      </c>
      <c r="I38" s="57" t="s">
        <v>307</v>
      </c>
      <c r="J38" s="11"/>
      <c r="K38" s="11"/>
    </row>
    <row r="39" spans="1:16">
      <c r="B39" s="22"/>
      <c r="C39" s="11"/>
      <c r="D39" s="11"/>
      <c r="E39" s="11"/>
      <c r="F39" s="11"/>
      <c r="G39" s="11"/>
      <c r="H39" s="57">
        <v>10</v>
      </c>
      <c r="I39" t="s">
        <v>151</v>
      </c>
      <c r="J39" s="11"/>
      <c r="K39" s="11"/>
      <c r="P39" t="s">
        <v>144</v>
      </c>
    </row>
    <row r="40" spans="1:16">
      <c r="B40" s="22"/>
      <c r="C40" s="11"/>
      <c r="D40" s="11"/>
      <c r="E40" s="11"/>
      <c r="F40" s="11"/>
      <c r="G40" s="11"/>
      <c r="H40" s="57">
        <v>15</v>
      </c>
      <c r="I40" s="11" t="s">
        <v>330</v>
      </c>
      <c r="J40" s="11"/>
      <c r="K40" s="11"/>
      <c r="P40" t="s">
        <v>145</v>
      </c>
    </row>
    <row r="41" spans="1:16">
      <c r="B41" s="22"/>
      <c r="C41" s="11"/>
      <c r="D41" s="11"/>
      <c r="E41" s="11"/>
      <c r="F41" s="11"/>
      <c r="G41" s="11"/>
      <c r="H41" s="57"/>
      <c r="I41" s="57"/>
      <c r="J41" s="11"/>
      <c r="K41" s="11"/>
      <c r="P41" t="s">
        <v>146</v>
      </c>
    </row>
    <row r="42" spans="1:16">
      <c r="B42" s="22"/>
      <c r="C42" s="11"/>
      <c r="D42" s="11"/>
      <c r="E42" s="11"/>
      <c r="F42" s="11"/>
      <c r="G42" s="11"/>
      <c r="H42" s="57"/>
      <c r="I42" s="57"/>
      <c r="J42" s="11"/>
      <c r="K42" s="11"/>
      <c r="P42" t="s">
        <v>147</v>
      </c>
    </row>
    <row r="43" spans="1:16" ht="15.75" thickBot="1">
      <c r="B43" s="54"/>
      <c r="C43" s="55"/>
      <c r="D43" s="55"/>
      <c r="E43" s="55"/>
      <c r="F43" s="55"/>
      <c r="G43" s="55"/>
      <c r="H43" s="55"/>
      <c r="I43" s="55"/>
      <c r="J43" s="55"/>
      <c r="K43" s="55"/>
      <c r="P43" t="s">
        <v>148</v>
      </c>
    </row>
    <row r="44" spans="1:16" ht="15.75" thickBot="1">
      <c r="P44" t="s">
        <v>149</v>
      </c>
    </row>
    <row r="45" spans="1:16">
      <c r="A45">
        <v>6</v>
      </c>
      <c r="B45" s="49" t="s">
        <v>299</v>
      </c>
      <c r="C45" s="50" t="s">
        <v>286</v>
      </c>
      <c r="D45" s="50">
        <v>70</v>
      </c>
      <c r="E45" s="50" t="s">
        <v>287</v>
      </c>
      <c r="F45" s="50" t="s">
        <v>83</v>
      </c>
      <c r="G45" s="50" t="s">
        <v>291</v>
      </c>
      <c r="H45" s="50">
        <v>5</v>
      </c>
      <c r="I45" s="50" t="s">
        <v>128</v>
      </c>
      <c r="J45" s="50"/>
      <c r="K45" s="50"/>
      <c r="P45" t="s">
        <v>150</v>
      </c>
    </row>
    <row r="46" spans="1:16">
      <c r="B46" s="22"/>
      <c r="C46" s="11"/>
      <c r="D46" s="52">
        <f t="shared" ref="D46" si="4">(SUM(H45:H51)+SUM(J45:J51))/D45</f>
        <v>1</v>
      </c>
      <c r="E46" s="11"/>
      <c r="F46" s="11"/>
      <c r="G46" s="11"/>
      <c r="H46" s="11">
        <v>20</v>
      </c>
      <c r="I46" s="11" t="s">
        <v>300</v>
      </c>
      <c r="J46" s="11"/>
      <c r="K46" s="11"/>
      <c r="P46" t="s">
        <v>151</v>
      </c>
    </row>
    <row r="47" spans="1:16">
      <c r="B47" s="22"/>
      <c r="C47" s="11"/>
      <c r="D47" s="11"/>
      <c r="E47" s="11"/>
      <c r="F47" s="11"/>
      <c r="G47" s="11"/>
      <c r="H47" s="11">
        <v>10</v>
      </c>
      <c r="I47" s="11" t="s">
        <v>307</v>
      </c>
      <c r="J47" s="11"/>
      <c r="K47" s="11"/>
      <c r="P47" t="s">
        <v>152</v>
      </c>
    </row>
    <row r="48" spans="1:16">
      <c r="B48" s="22"/>
      <c r="C48" s="11"/>
      <c r="D48" s="11"/>
      <c r="E48" s="11"/>
      <c r="F48" s="11"/>
      <c r="G48" s="11"/>
      <c r="H48" s="11">
        <v>10</v>
      </c>
      <c r="I48" s="11" t="s">
        <v>295</v>
      </c>
      <c r="J48" s="11"/>
      <c r="K48" s="11"/>
      <c r="P48" t="s">
        <v>153</v>
      </c>
    </row>
    <row r="49" spans="1:18">
      <c r="B49" s="22"/>
      <c r="C49" s="11"/>
      <c r="D49" s="11"/>
      <c r="E49" s="11"/>
      <c r="F49" s="11"/>
      <c r="G49" s="11"/>
      <c r="H49" s="11">
        <v>5</v>
      </c>
      <c r="I49" s="11" t="s">
        <v>296</v>
      </c>
      <c r="J49" s="11"/>
      <c r="K49" s="11"/>
    </row>
    <row r="50" spans="1:18">
      <c r="B50" s="22"/>
      <c r="C50" s="11"/>
      <c r="D50" s="11"/>
      <c r="E50" s="11"/>
      <c r="F50" s="11"/>
      <c r="G50" s="11"/>
      <c r="H50" s="11">
        <v>15</v>
      </c>
      <c r="I50" s="11" t="s">
        <v>135</v>
      </c>
      <c r="J50" s="11"/>
      <c r="K50" s="11"/>
      <c r="P50" s="1" t="s">
        <v>154</v>
      </c>
    </row>
    <row r="51" spans="1:18" ht="15.75" thickBot="1">
      <c r="B51" s="54"/>
      <c r="C51" s="55"/>
      <c r="D51" s="55"/>
      <c r="E51" s="55"/>
      <c r="F51" s="55"/>
      <c r="G51" s="55"/>
      <c r="H51" s="55">
        <v>5</v>
      </c>
      <c r="I51" s="55" t="s">
        <v>301</v>
      </c>
      <c r="J51" s="55"/>
      <c r="K51" s="55"/>
    </row>
    <row r="52" spans="1:18" ht="15.75" thickBot="1">
      <c r="B52" s="11"/>
      <c r="C52" s="11"/>
      <c r="D52" s="11"/>
      <c r="E52" s="11"/>
      <c r="F52" s="11"/>
      <c r="G52" s="11"/>
      <c r="H52" s="11"/>
      <c r="I52" s="11"/>
      <c r="J52" s="11"/>
      <c r="K52" s="11"/>
      <c r="P52" t="s">
        <v>155</v>
      </c>
    </row>
    <row r="53" spans="1:18">
      <c r="A53">
        <v>7</v>
      </c>
      <c r="B53" s="49" t="s">
        <v>317</v>
      </c>
      <c r="C53" s="50" t="s">
        <v>286</v>
      </c>
      <c r="D53" s="50">
        <v>70</v>
      </c>
      <c r="E53" s="50" t="s">
        <v>287</v>
      </c>
      <c r="F53" s="50" t="s">
        <v>83</v>
      </c>
      <c r="G53" s="50" t="s">
        <v>291</v>
      </c>
      <c r="H53" s="50">
        <v>5</v>
      </c>
      <c r="I53" s="50" t="s">
        <v>128</v>
      </c>
      <c r="J53" s="50"/>
      <c r="K53" s="50"/>
      <c r="P53" t="s">
        <v>156</v>
      </c>
    </row>
    <row r="54" spans="1:18">
      <c r="B54" s="22"/>
      <c r="C54" s="11"/>
      <c r="D54" s="52">
        <f t="shared" ref="D54" si="5">(SUM(H53:H59)+SUM(J53:J59))/D53</f>
        <v>1</v>
      </c>
      <c r="E54" s="11"/>
      <c r="F54" s="11"/>
      <c r="G54" s="11"/>
      <c r="H54" s="11">
        <v>20</v>
      </c>
      <c r="I54" s="11" t="s">
        <v>300</v>
      </c>
      <c r="J54" s="11"/>
      <c r="K54" s="11"/>
      <c r="P54" t="s">
        <v>157</v>
      </c>
    </row>
    <row r="55" spans="1:18">
      <c r="B55" s="22"/>
      <c r="C55" s="11"/>
      <c r="D55" s="11"/>
      <c r="E55" s="11"/>
      <c r="F55" s="11"/>
      <c r="G55" s="11"/>
      <c r="H55" s="11">
        <v>10</v>
      </c>
      <c r="I55" s="57" t="s">
        <v>307</v>
      </c>
      <c r="J55" s="11"/>
      <c r="K55" s="11"/>
      <c r="P55" s="11"/>
    </row>
    <row r="56" spans="1:18" ht="15.75" thickBot="1">
      <c r="B56" s="22"/>
      <c r="C56" s="11"/>
      <c r="D56" s="11"/>
      <c r="E56" s="11"/>
      <c r="F56" s="11"/>
      <c r="G56" s="11"/>
      <c r="H56" s="11">
        <v>10</v>
      </c>
      <c r="I56" s="11" t="s">
        <v>295</v>
      </c>
      <c r="J56" s="11"/>
      <c r="K56" s="11"/>
    </row>
    <row r="57" spans="1:18">
      <c r="B57" s="22"/>
      <c r="C57" s="11"/>
      <c r="D57" s="11"/>
      <c r="E57" s="11"/>
      <c r="F57" s="11"/>
      <c r="G57" s="11"/>
      <c r="H57" s="11">
        <v>5</v>
      </c>
      <c r="I57" s="11" t="s">
        <v>296</v>
      </c>
      <c r="J57" s="11"/>
      <c r="K57" s="11"/>
      <c r="N57" s="49" t="s">
        <v>346</v>
      </c>
      <c r="O57" s="50"/>
      <c r="P57" s="50"/>
      <c r="Q57" s="50"/>
      <c r="R57" s="51"/>
    </row>
    <row r="58" spans="1:18">
      <c r="B58" s="22"/>
      <c r="C58" s="11"/>
      <c r="D58" s="11"/>
      <c r="E58" s="11"/>
      <c r="F58" s="11"/>
      <c r="G58" s="11"/>
      <c r="H58" s="11">
        <v>15</v>
      </c>
      <c r="I58" s="11" t="s">
        <v>135</v>
      </c>
      <c r="J58" s="11"/>
      <c r="K58" s="11"/>
      <c r="N58" s="66" t="s">
        <v>345</v>
      </c>
      <c r="O58" s="11">
        <v>0.5</v>
      </c>
      <c r="P58" s="11"/>
      <c r="Q58" s="11"/>
      <c r="R58" s="53" t="s">
        <v>343</v>
      </c>
    </row>
    <row r="59" spans="1:18" ht="15.75" thickBot="1">
      <c r="B59" s="54"/>
      <c r="C59" s="55"/>
      <c r="D59" s="55"/>
      <c r="E59" s="55"/>
      <c r="F59" s="55"/>
      <c r="G59" s="55"/>
      <c r="H59" s="55">
        <v>5</v>
      </c>
      <c r="I59" s="55" t="s">
        <v>301</v>
      </c>
      <c r="J59" s="55"/>
      <c r="K59" s="55"/>
      <c r="N59" s="67" t="s">
        <v>345</v>
      </c>
      <c r="O59" s="55">
        <v>0.65</v>
      </c>
      <c r="P59" s="55"/>
      <c r="Q59" s="55"/>
      <c r="R59" s="56" t="s">
        <v>344</v>
      </c>
    </row>
    <row r="60" spans="1:18" ht="15.75" thickBot="1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1:18">
      <c r="A61">
        <v>8</v>
      </c>
      <c r="B61" s="49" t="s">
        <v>332</v>
      </c>
      <c r="C61" s="50" t="s">
        <v>286</v>
      </c>
      <c r="D61" s="50">
        <v>70</v>
      </c>
      <c r="E61" s="50" t="s">
        <v>287</v>
      </c>
      <c r="F61" s="50" t="s">
        <v>83</v>
      </c>
      <c r="G61" s="50" t="s">
        <v>291</v>
      </c>
      <c r="H61" s="50">
        <v>10</v>
      </c>
      <c r="I61" s="50" t="s">
        <v>296</v>
      </c>
      <c r="J61" s="50"/>
      <c r="K61" s="50"/>
      <c r="N61" s="49" t="s">
        <v>348</v>
      </c>
      <c r="O61" s="50"/>
      <c r="P61" s="50"/>
      <c r="Q61" s="50" t="s">
        <v>349</v>
      </c>
      <c r="R61" s="51"/>
    </row>
    <row r="62" spans="1:18" ht="15.75" thickBot="1">
      <c r="B62" s="22"/>
      <c r="C62" s="11"/>
      <c r="D62" s="52">
        <f t="shared" ref="D62" si="6">(SUM(H61:H67)+SUM(J61:J67))/D61</f>
        <v>1</v>
      </c>
      <c r="E62" s="11"/>
      <c r="F62" s="11"/>
      <c r="G62" s="11"/>
      <c r="H62" s="11">
        <v>20</v>
      </c>
      <c r="I62" s="11" t="s">
        <v>295</v>
      </c>
      <c r="J62" s="11"/>
      <c r="K62" s="11"/>
      <c r="N62" s="54"/>
      <c r="O62" s="55"/>
      <c r="P62" s="55"/>
      <c r="Q62" s="55" t="s">
        <v>347</v>
      </c>
      <c r="R62" s="56"/>
    </row>
    <row r="63" spans="1:18">
      <c r="B63" s="22"/>
      <c r="C63" s="11"/>
      <c r="D63" s="11"/>
      <c r="E63" s="11"/>
      <c r="F63" s="11"/>
      <c r="G63" s="11"/>
      <c r="H63" s="11">
        <v>10</v>
      </c>
      <c r="I63" s="57" t="s">
        <v>307</v>
      </c>
      <c r="J63" s="11"/>
      <c r="K63" s="11"/>
    </row>
    <row r="64" spans="1:18">
      <c r="B64" s="22"/>
      <c r="C64" s="11"/>
      <c r="D64" s="11"/>
      <c r="E64" s="11"/>
      <c r="F64" s="11"/>
      <c r="G64" s="11"/>
      <c r="H64" s="11">
        <v>5</v>
      </c>
      <c r="I64" s="57" t="s">
        <v>300</v>
      </c>
      <c r="J64" s="11"/>
      <c r="K64" s="11"/>
    </row>
    <row r="65" spans="1:11">
      <c r="B65" s="22"/>
      <c r="C65" s="11"/>
      <c r="D65" s="11"/>
      <c r="E65" s="11"/>
      <c r="F65" s="11"/>
      <c r="G65" s="11"/>
      <c r="H65" s="11">
        <v>20</v>
      </c>
      <c r="I65" s="57" t="s">
        <v>135</v>
      </c>
      <c r="J65" s="11"/>
      <c r="K65" s="11"/>
    </row>
    <row r="66" spans="1:11">
      <c r="B66" s="22"/>
      <c r="C66" s="11"/>
      <c r="D66" s="11"/>
      <c r="E66" s="11"/>
      <c r="F66" s="11"/>
      <c r="G66" s="11"/>
      <c r="H66" s="57">
        <v>5</v>
      </c>
      <c r="I66" s="57" t="s">
        <v>301</v>
      </c>
      <c r="J66" s="11"/>
      <c r="K66" s="11"/>
    </row>
    <row r="67" spans="1:11" ht="15.75" thickBot="1">
      <c r="B67" s="54"/>
      <c r="C67" s="55"/>
      <c r="D67" s="55"/>
      <c r="E67" s="55"/>
      <c r="F67" s="55"/>
      <c r="G67" s="55"/>
      <c r="H67" s="55"/>
      <c r="I67" s="55"/>
      <c r="J67" s="55"/>
      <c r="K67" s="55"/>
    </row>
    <row r="68" spans="1:11" ht="15.75" thickBot="1"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11">
      <c r="A69">
        <v>9</v>
      </c>
      <c r="B69" s="49" t="s">
        <v>302</v>
      </c>
      <c r="C69" s="50" t="s">
        <v>286</v>
      </c>
      <c r="D69" s="50">
        <v>70</v>
      </c>
      <c r="E69" s="50" t="s">
        <v>287</v>
      </c>
      <c r="F69" s="50" t="s">
        <v>160</v>
      </c>
      <c r="G69" s="50" t="s">
        <v>291</v>
      </c>
      <c r="H69" s="50">
        <v>5</v>
      </c>
      <c r="I69" s="50" t="s">
        <v>128</v>
      </c>
      <c r="J69" s="50"/>
      <c r="K69" s="50"/>
    </row>
    <row r="70" spans="1:11">
      <c r="B70" s="22"/>
      <c r="C70" s="11"/>
      <c r="D70" s="52">
        <f t="shared" ref="D70" si="7">(SUM(H69:H75)+SUM(J69:J75))/D69</f>
        <v>1</v>
      </c>
      <c r="E70" s="11"/>
      <c r="F70" s="11"/>
      <c r="G70" s="11"/>
      <c r="H70" s="11">
        <v>20</v>
      </c>
      <c r="I70" s="57" t="s">
        <v>303</v>
      </c>
      <c r="J70" s="11"/>
      <c r="K70" s="11"/>
    </row>
    <row r="71" spans="1:11">
      <c r="B71" s="22"/>
      <c r="C71" s="11"/>
      <c r="D71" s="11"/>
      <c r="E71" s="11"/>
      <c r="F71" s="11"/>
      <c r="G71" s="11"/>
      <c r="H71" s="57">
        <v>10</v>
      </c>
      <c r="I71" s="57" t="s">
        <v>304</v>
      </c>
      <c r="J71" s="11"/>
      <c r="K71" s="11"/>
    </row>
    <row r="72" spans="1:11">
      <c r="B72" s="22"/>
      <c r="C72" s="11"/>
      <c r="D72" s="11"/>
      <c r="E72" s="11"/>
      <c r="F72" s="11"/>
      <c r="G72" s="11"/>
      <c r="H72" s="11">
        <v>10</v>
      </c>
      <c r="I72" s="11" t="s">
        <v>295</v>
      </c>
      <c r="J72" s="11"/>
      <c r="K72" s="11"/>
    </row>
    <row r="73" spans="1:11">
      <c r="B73" s="22"/>
      <c r="C73" s="11"/>
      <c r="D73" s="11"/>
      <c r="E73" s="11"/>
      <c r="F73" s="11"/>
      <c r="G73" s="11"/>
      <c r="H73" s="11">
        <v>5</v>
      </c>
      <c r="I73" s="11" t="s">
        <v>296</v>
      </c>
      <c r="J73" s="11"/>
      <c r="K73" s="11"/>
    </row>
    <row r="74" spans="1:11">
      <c r="B74" s="22"/>
      <c r="C74" s="11"/>
      <c r="D74" s="11"/>
      <c r="E74" s="11"/>
      <c r="F74" s="11"/>
      <c r="G74" s="11"/>
      <c r="H74" s="11">
        <v>15</v>
      </c>
      <c r="I74" s="11" t="s">
        <v>135</v>
      </c>
      <c r="J74" s="11"/>
      <c r="K74" s="11"/>
    </row>
    <row r="75" spans="1:11" ht="15.75" thickBot="1">
      <c r="B75" s="54"/>
      <c r="C75" s="55"/>
      <c r="D75" s="55"/>
      <c r="E75" s="55"/>
      <c r="F75" s="55"/>
      <c r="G75" s="55"/>
      <c r="H75" s="55">
        <v>5</v>
      </c>
      <c r="I75" s="55" t="s">
        <v>305</v>
      </c>
      <c r="J75" s="55"/>
      <c r="K75" s="55"/>
    </row>
    <row r="76" spans="1:11" ht="15.75" thickBot="1"/>
    <row r="77" spans="1:11">
      <c r="A77">
        <v>10</v>
      </c>
      <c r="B77" s="49" t="s">
        <v>318</v>
      </c>
      <c r="C77" s="50" t="s">
        <v>286</v>
      </c>
      <c r="D77" s="50">
        <v>70</v>
      </c>
      <c r="E77" s="50" t="s">
        <v>287</v>
      </c>
      <c r="F77" s="50" t="s">
        <v>160</v>
      </c>
      <c r="G77" s="50" t="s">
        <v>291</v>
      </c>
      <c r="H77" s="50">
        <v>5</v>
      </c>
      <c r="I77" s="50" t="s">
        <v>150</v>
      </c>
      <c r="J77" s="50"/>
      <c r="K77" s="50"/>
    </row>
    <row r="78" spans="1:11">
      <c r="B78" s="22"/>
      <c r="C78" s="11"/>
      <c r="D78" s="52">
        <f t="shared" ref="D78" si="8">(SUM(H77:H83)+SUM(J77:J83))/D77</f>
        <v>1</v>
      </c>
      <c r="E78" s="11"/>
      <c r="F78" s="11"/>
      <c r="G78" s="11"/>
      <c r="H78" s="11">
        <v>20</v>
      </c>
      <c r="I78" s="57" t="s">
        <v>303</v>
      </c>
      <c r="J78" s="11"/>
      <c r="K78" s="11"/>
    </row>
    <row r="79" spans="1:11">
      <c r="B79" s="22"/>
      <c r="C79" s="11"/>
      <c r="D79" s="11"/>
      <c r="E79" s="11"/>
      <c r="F79" s="11"/>
      <c r="G79" s="11"/>
      <c r="H79" s="57">
        <v>10</v>
      </c>
      <c r="I79" t="s">
        <v>151</v>
      </c>
      <c r="J79" s="11"/>
      <c r="K79" s="11"/>
    </row>
    <row r="80" spans="1:11">
      <c r="B80" s="22"/>
      <c r="C80" s="11"/>
      <c r="D80" s="11"/>
      <c r="E80" s="11"/>
      <c r="F80" s="11"/>
      <c r="G80" s="11"/>
      <c r="H80" s="11">
        <v>10</v>
      </c>
      <c r="I80" t="s">
        <v>304</v>
      </c>
      <c r="J80" s="11"/>
      <c r="K80" s="11"/>
    </row>
    <row r="81" spans="1:11">
      <c r="B81" s="22"/>
      <c r="C81" s="11"/>
      <c r="D81" s="11"/>
      <c r="E81" s="11"/>
      <c r="F81" s="11"/>
      <c r="G81" s="11"/>
      <c r="H81" s="11">
        <v>5</v>
      </c>
      <c r="I81" t="s">
        <v>305</v>
      </c>
      <c r="J81" s="11"/>
      <c r="K81" s="11"/>
    </row>
    <row r="82" spans="1:11">
      <c r="B82" s="22"/>
      <c r="C82" s="11"/>
      <c r="D82" s="11"/>
      <c r="E82" s="11"/>
      <c r="F82" s="11"/>
      <c r="G82" s="11"/>
      <c r="H82" s="11">
        <v>10</v>
      </c>
      <c r="I82" s="11" t="s">
        <v>107</v>
      </c>
      <c r="J82" s="11"/>
      <c r="K82" s="11"/>
    </row>
    <row r="83" spans="1:11" ht="15.75" thickBot="1">
      <c r="B83" s="54"/>
      <c r="C83" s="55"/>
      <c r="D83" s="55"/>
      <c r="E83" s="55"/>
      <c r="F83" s="55"/>
      <c r="G83" s="55"/>
      <c r="H83" s="55">
        <v>10</v>
      </c>
      <c r="I83" s="59" t="s">
        <v>306</v>
      </c>
      <c r="J83" s="55"/>
      <c r="K83" s="55"/>
    </row>
    <row r="84" spans="1:11" ht="15.75" thickBot="1">
      <c r="B84" s="11"/>
      <c r="C84" s="11"/>
      <c r="D84" s="11"/>
      <c r="E84" s="11"/>
      <c r="F84" s="11"/>
      <c r="G84" s="11"/>
      <c r="H84" s="11"/>
      <c r="I84" s="57"/>
      <c r="J84" s="11"/>
      <c r="K84" s="11"/>
    </row>
    <row r="85" spans="1:11">
      <c r="A85">
        <v>11</v>
      </c>
      <c r="B85" s="49" t="s">
        <v>335</v>
      </c>
      <c r="C85" s="50" t="s">
        <v>286</v>
      </c>
      <c r="D85" s="50">
        <v>71</v>
      </c>
      <c r="E85" s="50" t="s">
        <v>287</v>
      </c>
      <c r="F85" s="50" t="s">
        <v>160</v>
      </c>
      <c r="G85" s="50" t="s">
        <v>291</v>
      </c>
      <c r="H85" s="50">
        <v>5</v>
      </c>
      <c r="I85" s="50" t="s">
        <v>296</v>
      </c>
      <c r="J85" s="50"/>
      <c r="K85" s="50"/>
    </row>
    <row r="86" spans="1:11">
      <c r="B86" s="22"/>
      <c r="C86" s="11"/>
      <c r="D86" s="52">
        <f t="shared" ref="D86" si="9">(SUM(H85:H91)+SUM(J85:J91))/D85</f>
        <v>0.9859154929577465</v>
      </c>
      <c r="E86" s="11"/>
      <c r="F86" s="11"/>
      <c r="G86" s="11"/>
      <c r="H86" s="11">
        <v>20</v>
      </c>
      <c r="I86" s="57" t="s">
        <v>303</v>
      </c>
      <c r="J86" s="11"/>
      <c r="K86" s="11"/>
    </row>
    <row r="87" spans="1:11">
      <c r="B87" s="22"/>
      <c r="C87" s="11"/>
      <c r="D87" s="11"/>
      <c r="E87" s="11"/>
      <c r="F87" s="11"/>
      <c r="G87" s="11"/>
      <c r="H87" s="57">
        <v>10</v>
      </c>
      <c r="I87" t="s">
        <v>295</v>
      </c>
      <c r="J87" s="11"/>
      <c r="K87" s="11"/>
    </row>
    <row r="88" spans="1:11">
      <c r="B88" s="22"/>
      <c r="C88" s="11"/>
      <c r="D88" s="11"/>
      <c r="E88" s="11"/>
      <c r="F88" s="11"/>
      <c r="G88" s="11"/>
      <c r="H88" s="11">
        <v>10</v>
      </c>
      <c r="I88" t="s">
        <v>304</v>
      </c>
      <c r="J88" s="11"/>
      <c r="K88" s="11"/>
    </row>
    <row r="89" spans="1:11">
      <c r="B89" s="22"/>
      <c r="C89" s="11"/>
      <c r="D89" s="11"/>
      <c r="E89" s="11"/>
      <c r="F89" s="11"/>
      <c r="G89" s="11"/>
      <c r="H89" s="11">
        <v>5</v>
      </c>
      <c r="I89" t="s">
        <v>305</v>
      </c>
      <c r="J89" s="11"/>
      <c r="K89" s="11"/>
    </row>
    <row r="90" spans="1:11">
      <c r="B90" s="22"/>
      <c r="C90" s="11"/>
      <c r="D90" s="11"/>
      <c r="E90" s="11"/>
      <c r="F90" s="11"/>
      <c r="G90" s="11"/>
      <c r="H90" s="11">
        <v>20</v>
      </c>
      <c r="I90" s="11" t="s">
        <v>135</v>
      </c>
      <c r="J90" s="11"/>
      <c r="K90" s="11"/>
    </row>
    <row r="91" spans="1:11" ht="15.75" thickBot="1">
      <c r="B91" s="54"/>
      <c r="C91" s="55"/>
      <c r="D91" s="55"/>
      <c r="E91" s="55"/>
      <c r="F91" s="55"/>
      <c r="G91" s="55"/>
      <c r="H91" s="55"/>
      <c r="I91" s="59"/>
      <c r="J91" s="55"/>
      <c r="K91" s="55"/>
    </row>
    <row r="92" spans="1:11" ht="15.75" thickBot="1">
      <c r="B92" s="11"/>
      <c r="C92" s="11"/>
      <c r="D92" s="11"/>
      <c r="E92" s="11"/>
      <c r="F92" s="11"/>
      <c r="G92" s="11"/>
      <c r="H92" s="11"/>
      <c r="I92" s="57"/>
      <c r="J92" s="11"/>
      <c r="K92" s="11"/>
    </row>
    <row r="93" spans="1:11">
      <c r="A93">
        <v>12</v>
      </c>
      <c r="B93" s="49" t="s">
        <v>321</v>
      </c>
      <c r="C93" s="50" t="s">
        <v>286</v>
      </c>
      <c r="D93" s="50">
        <v>70</v>
      </c>
      <c r="E93" s="50" t="s">
        <v>287</v>
      </c>
      <c r="F93" s="50" t="s">
        <v>292</v>
      </c>
      <c r="G93" s="50" t="s">
        <v>291</v>
      </c>
      <c r="H93" s="50">
        <v>5</v>
      </c>
      <c r="I93" s="50" t="s">
        <v>150</v>
      </c>
      <c r="J93" s="50">
        <v>20</v>
      </c>
      <c r="K93" s="50" t="s">
        <v>206</v>
      </c>
    </row>
    <row r="94" spans="1:11">
      <c r="B94" s="22"/>
      <c r="C94" s="11"/>
      <c r="D94" s="52">
        <f t="shared" ref="D94" si="10">(SUM(H93:H99)+SUM(J93:J99))/D93</f>
        <v>1</v>
      </c>
      <c r="E94" s="11"/>
      <c r="F94" s="11"/>
      <c r="G94" s="11"/>
      <c r="H94" s="11">
        <v>20</v>
      </c>
      <c r="I94" s="57" t="s">
        <v>307</v>
      </c>
      <c r="J94" s="11"/>
      <c r="K94" s="11"/>
    </row>
    <row r="95" spans="1:11">
      <c r="B95" s="22"/>
      <c r="C95" s="11"/>
      <c r="D95" s="11"/>
      <c r="E95" s="11"/>
      <c r="F95" s="11"/>
      <c r="G95" s="11"/>
      <c r="H95" s="57">
        <v>10</v>
      </c>
      <c r="I95" t="s">
        <v>151</v>
      </c>
      <c r="J95" s="11"/>
      <c r="K95" s="11"/>
    </row>
    <row r="96" spans="1:11">
      <c r="B96" s="22"/>
      <c r="C96" s="11"/>
      <c r="D96" s="11"/>
      <c r="E96" s="11"/>
      <c r="F96" s="11"/>
      <c r="G96" s="11"/>
      <c r="H96" s="57">
        <v>15</v>
      </c>
      <c r="I96" s="11" t="s">
        <v>330</v>
      </c>
      <c r="J96" s="11"/>
      <c r="K96" s="11"/>
    </row>
    <row r="97" spans="1:11">
      <c r="B97" s="22"/>
      <c r="C97" s="11"/>
      <c r="D97" s="11"/>
      <c r="E97" s="11"/>
      <c r="F97" s="11"/>
      <c r="G97" s="11"/>
      <c r="H97" s="57"/>
      <c r="I97" s="57"/>
      <c r="J97" s="11"/>
      <c r="K97" s="11"/>
    </row>
    <row r="98" spans="1:11">
      <c r="B98" s="22"/>
      <c r="C98" s="11"/>
      <c r="D98" s="11"/>
      <c r="E98" s="11"/>
      <c r="F98" s="11"/>
      <c r="G98" s="11"/>
      <c r="H98" s="57"/>
      <c r="I98" s="57"/>
      <c r="J98" s="11"/>
      <c r="K98" s="11"/>
    </row>
    <row r="99" spans="1:11" ht="15.75" thickBot="1">
      <c r="B99" s="54"/>
      <c r="C99" s="55"/>
      <c r="D99" s="55"/>
      <c r="E99" s="55"/>
      <c r="F99" s="55"/>
      <c r="G99" s="55"/>
      <c r="H99" s="55"/>
      <c r="I99" s="55"/>
      <c r="J99" s="55"/>
      <c r="K99" s="55"/>
    </row>
    <row r="100" spans="1:11" ht="15.75" thickBot="1"/>
    <row r="101" spans="1:11">
      <c r="A101">
        <v>13</v>
      </c>
      <c r="B101" s="49" t="s">
        <v>314</v>
      </c>
      <c r="C101" s="50" t="s">
        <v>286</v>
      </c>
      <c r="D101" s="50">
        <v>70</v>
      </c>
      <c r="E101" s="50"/>
      <c r="F101" s="50" t="s">
        <v>129</v>
      </c>
      <c r="G101" s="50" t="s">
        <v>83</v>
      </c>
      <c r="H101" s="50">
        <v>40</v>
      </c>
      <c r="I101" s="50" t="s">
        <v>305</v>
      </c>
      <c r="J101" s="50"/>
      <c r="K101" s="50"/>
    </row>
    <row r="102" spans="1:11">
      <c r="B102" s="22"/>
      <c r="C102" s="11"/>
      <c r="D102" s="52">
        <f t="shared" ref="D102" si="11">(SUM(H101:H107)+SUM(J101:J107))/D101</f>
        <v>1</v>
      </c>
      <c r="E102" s="11"/>
      <c r="F102" s="11"/>
      <c r="G102" s="11"/>
      <c r="H102" s="11"/>
      <c r="I102" s="57"/>
      <c r="J102" s="57">
        <v>20</v>
      </c>
      <c r="K102" s="57" t="s">
        <v>300</v>
      </c>
    </row>
    <row r="103" spans="1:11">
      <c r="B103" s="22"/>
      <c r="C103" s="11"/>
      <c r="D103" s="11"/>
      <c r="E103" s="11"/>
      <c r="F103" s="11"/>
      <c r="G103" s="11"/>
      <c r="H103" s="57"/>
      <c r="J103" s="57">
        <v>10</v>
      </c>
      <c r="K103" s="57" t="s">
        <v>313</v>
      </c>
    </row>
    <row r="104" spans="1:11">
      <c r="B104" s="22"/>
      <c r="C104" s="11"/>
      <c r="D104" s="11"/>
      <c r="E104" s="11"/>
      <c r="F104" s="11"/>
      <c r="G104" s="11"/>
      <c r="H104" s="11"/>
      <c r="I104" s="11"/>
      <c r="J104" s="57"/>
      <c r="K104" s="11"/>
    </row>
    <row r="105" spans="1:11">
      <c r="B105" s="22"/>
      <c r="C105" s="11"/>
      <c r="D105" s="11"/>
      <c r="E105" s="11"/>
      <c r="F105" s="11"/>
      <c r="G105" s="11"/>
      <c r="H105" s="11"/>
      <c r="I105" s="57"/>
      <c r="J105" s="57"/>
      <c r="K105" s="11"/>
    </row>
    <row r="106" spans="1:11">
      <c r="B106" s="22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ht="15.75" thickBot="1">
      <c r="B107" s="54"/>
      <c r="C107" s="55"/>
      <c r="D107" s="55"/>
      <c r="E107" s="55"/>
      <c r="F107" s="55"/>
      <c r="G107" s="55"/>
      <c r="H107" s="55"/>
      <c r="I107" s="55"/>
      <c r="J107" s="55"/>
      <c r="K107" s="55"/>
    </row>
    <row r="108" spans="1:11" ht="15.75" thickBot="1"/>
    <row r="109" spans="1:11">
      <c r="A109">
        <v>14</v>
      </c>
      <c r="B109" s="49" t="s">
        <v>322</v>
      </c>
      <c r="C109" s="50" t="s">
        <v>286</v>
      </c>
      <c r="D109" s="50">
        <v>70</v>
      </c>
      <c r="E109" s="50"/>
      <c r="F109" s="50" t="s">
        <v>84</v>
      </c>
      <c r="G109" s="50" t="s">
        <v>291</v>
      </c>
      <c r="H109" s="50">
        <v>70</v>
      </c>
      <c r="I109" s="50" t="s">
        <v>315</v>
      </c>
      <c r="J109" s="50"/>
      <c r="K109" s="50"/>
    </row>
    <row r="110" spans="1:11">
      <c r="B110" s="22"/>
      <c r="C110" s="11"/>
      <c r="D110" s="52">
        <f t="shared" ref="D110" si="12">(SUM(H109:H115)+SUM(J109:J115))/D109</f>
        <v>1</v>
      </c>
      <c r="E110" s="11"/>
      <c r="F110" s="11"/>
      <c r="G110" s="11"/>
      <c r="H110" s="11"/>
      <c r="I110" s="57"/>
      <c r="J110" s="11"/>
      <c r="K110" s="11"/>
    </row>
    <row r="111" spans="1:11">
      <c r="B111" s="22"/>
      <c r="C111" s="11"/>
      <c r="D111" s="11"/>
      <c r="E111" s="11"/>
      <c r="F111" s="11"/>
      <c r="G111" s="11"/>
      <c r="H111" s="57"/>
      <c r="J111" s="11"/>
      <c r="K111" s="11"/>
    </row>
    <row r="112" spans="1:11">
      <c r="B112" s="22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>
      <c r="B113" s="22"/>
      <c r="C113" s="11"/>
      <c r="D113" s="11"/>
      <c r="E113" s="11"/>
      <c r="F113" s="11"/>
      <c r="G113" s="11"/>
      <c r="H113" s="11"/>
      <c r="I113" s="57"/>
      <c r="J113" s="11"/>
      <c r="K113" s="11"/>
    </row>
    <row r="114" spans="1:11">
      <c r="B114" s="22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ht="15.75" thickBot="1">
      <c r="B115" s="54"/>
      <c r="C115" s="55"/>
      <c r="D115" s="55"/>
      <c r="E115" s="55"/>
      <c r="F115" s="55"/>
      <c r="G115" s="55"/>
      <c r="H115" s="55"/>
      <c r="I115" s="55"/>
      <c r="J115" s="55"/>
      <c r="K115" s="55"/>
    </row>
    <row r="116" spans="1:11" ht="15.75" thickBot="1"/>
    <row r="117" spans="1:11">
      <c r="A117">
        <v>15</v>
      </c>
      <c r="B117" s="49"/>
      <c r="C117" s="50" t="s">
        <v>286</v>
      </c>
      <c r="D117" s="50">
        <v>70</v>
      </c>
      <c r="E117" s="50"/>
      <c r="F117" s="50"/>
      <c r="G117" s="50"/>
      <c r="H117" s="50"/>
      <c r="I117" s="50"/>
      <c r="J117" s="50"/>
      <c r="K117" s="50"/>
    </row>
    <row r="118" spans="1:11">
      <c r="B118" s="22"/>
      <c r="C118" s="11"/>
      <c r="D118" s="52">
        <f t="shared" ref="D118" si="13">(SUM(H117:H123)+SUM(J117:J123))/D117</f>
        <v>0</v>
      </c>
      <c r="E118" s="11"/>
      <c r="F118" s="11"/>
      <c r="G118" s="11"/>
      <c r="H118" s="11"/>
      <c r="I118" s="57"/>
      <c r="J118" s="11"/>
      <c r="K118" s="11"/>
    </row>
    <row r="119" spans="1:11">
      <c r="B119" s="22"/>
      <c r="C119" s="11"/>
      <c r="D119" s="11"/>
      <c r="E119" s="11"/>
      <c r="F119" s="11"/>
      <c r="G119" s="11"/>
      <c r="H119" s="57"/>
      <c r="J119" s="11"/>
      <c r="K119" s="11"/>
    </row>
    <row r="120" spans="1:11">
      <c r="B120" s="22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>
      <c r="B121" s="22"/>
      <c r="C121" s="11"/>
      <c r="D121" s="11"/>
      <c r="E121" s="11"/>
      <c r="F121" s="11"/>
      <c r="G121" s="11"/>
      <c r="H121" s="11"/>
      <c r="I121" s="57"/>
      <c r="J121" s="11"/>
      <c r="K121" s="11"/>
    </row>
    <row r="122" spans="1:11">
      <c r="B122" s="22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ht="15.75" thickBot="1">
      <c r="B123" s="54"/>
      <c r="C123" s="55"/>
      <c r="D123" s="55"/>
      <c r="E123" s="55"/>
      <c r="F123" s="55"/>
      <c r="G123" s="55"/>
      <c r="H123" s="55"/>
      <c r="I123" s="55"/>
      <c r="J123" s="55"/>
      <c r="K123" s="55"/>
    </row>
    <row r="124" spans="1:11" ht="15.75" thickBot="1"/>
    <row r="125" spans="1:11">
      <c r="A125">
        <v>16</v>
      </c>
      <c r="B125" s="49"/>
      <c r="C125" s="50" t="s">
        <v>286</v>
      </c>
      <c r="D125" s="50">
        <v>70</v>
      </c>
      <c r="E125" s="50"/>
      <c r="F125" s="50"/>
      <c r="G125" s="50"/>
      <c r="H125" s="50"/>
      <c r="I125" s="50"/>
      <c r="J125" s="50"/>
      <c r="K125" s="50"/>
    </row>
    <row r="126" spans="1:11">
      <c r="B126" s="22"/>
      <c r="C126" s="11"/>
      <c r="D126" s="52">
        <f t="shared" ref="D126" si="14">(SUM(H125:H131)+SUM(J125:J131))/D125</f>
        <v>0</v>
      </c>
      <c r="E126" s="11"/>
      <c r="F126" s="11"/>
      <c r="G126" s="11"/>
      <c r="H126" s="11"/>
      <c r="I126" s="57"/>
      <c r="J126" s="11"/>
      <c r="K126" s="11"/>
    </row>
    <row r="127" spans="1:11">
      <c r="B127" s="22"/>
      <c r="C127" s="11"/>
      <c r="D127" s="11"/>
      <c r="E127" s="11"/>
      <c r="F127" s="11"/>
      <c r="G127" s="11"/>
      <c r="H127" s="57"/>
      <c r="J127" s="11"/>
      <c r="K127" s="11"/>
    </row>
    <row r="128" spans="1:11">
      <c r="B128" s="22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>
      <c r="B129" s="22"/>
      <c r="C129" s="11"/>
      <c r="D129" s="11"/>
      <c r="E129" s="11"/>
      <c r="F129" s="11"/>
      <c r="G129" s="11"/>
      <c r="H129" s="11"/>
      <c r="I129" s="57"/>
      <c r="J129" s="11"/>
      <c r="K129" s="11"/>
    </row>
    <row r="130" spans="1:11">
      <c r="B130" s="22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ht="15.75" thickBot="1">
      <c r="B131" s="54"/>
      <c r="C131" s="55"/>
      <c r="D131" s="55"/>
      <c r="E131" s="55"/>
      <c r="F131" s="55"/>
      <c r="G131" s="55"/>
      <c r="H131" s="55"/>
      <c r="I131" s="55"/>
      <c r="J131" s="55"/>
      <c r="K131" s="55"/>
    </row>
    <row r="132" spans="1:11" ht="15.75" thickBot="1"/>
    <row r="133" spans="1:11">
      <c r="A133">
        <v>17</v>
      </c>
      <c r="B133" s="49"/>
      <c r="C133" s="50" t="s">
        <v>286</v>
      </c>
      <c r="D133" s="50">
        <v>70</v>
      </c>
      <c r="E133" s="50"/>
      <c r="F133" s="50"/>
      <c r="G133" s="50"/>
      <c r="H133" s="50"/>
      <c r="I133" s="50"/>
      <c r="J133" s="50"/>
      <c r="K133" s="50"/>
    </row>
    <row r="134" spans="1:11">
      <c r="B134" s="22"/>
      <c r="C134" s="11"/>
      <c r="D134" s="52">
        <f t="shared" ref="D134" si="15">(SUM(H133:H139)+SUM(J133:J139))/D133</f>
        <v>0</v>
      </c>
      <c r="E134" s="11"/>
      <c r="F134" s="11"/>
      <c r="G134" s="11"/>
      <c r="H134" s="11"/>
      <c r="I134" s="57"/>
      <c r="J134" s="11"/>
      <c r="K134" s="11"/>
    </row>
    <row r="135" spans="1:11">
      <c r="B135" s="22"/>
      <c r="C135" s="11"/>
      <c r="D135" s="11"/>
      <c r="E135" s="11"/>
      <c r="F135" s="11"/>
      <c r="G135" s="11"/>
      <c r="H135" s="57"/>
      <c r="J135" s="11"/>
      <c r="K135" s="11"/>
    </row>
    <row r="136" spans="1:11">
      <c r="B136" s="22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>
      <c r="B137" s="22"/>
      <c r="C137" s="11"/>
      <c r="D137" s="11"/>
      <c r="E137" s="11"/>
      <c r="F137" s="11"/>
      <c r="G137" s="11"/>
      <c r="H137" s="11"/>
      <c r="I137" s="57"/>
      <c r="J137" s="11"/>
      <c r="K137" s="11"/>
    </row>
    <row r="138" spans="1:11">
      <c r="B138" s="22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ht="15.75" thickBot="1">
      <c r="B139" s="54"/>
      <c r="C139" s="55"/>
      <c r="D139" s="55"/>
      <c r="E139" s="55"/>
      <c r="F139" s="55"/>
      <c r="G139" s="55"/>
      <c r="H139" s="55"/>
      <c r="I139" s="55"/>
      <c r="J139" s="55"/>
      <c r="K139" s="55"/>
    </row>
    <row r="140" spans="1:11" ht="15.75" thickBot="1"/>
    <row r="141" spans="1:11">
      <c r="A141">
        <v>18</v>
      </c>
      <c r="B141" s="49"/>
      <c r="C141" s="50" t="s">
        <v>286</v>
      </c>
      <c r="D141" s="50">
        <v>70</v>
      </c>
      <c r="E141" s="50"/>
      <c r="F141" s="50"/>
      <c r="G141" s="50"/>
      <c r="H141" s="50"/>
      <c r="I141" s="50"/>
      <c r="J141" s="50"/>
      <c r="K141" s="50"/>
    </row>
    <row r="142" spans="1:11">
      <c r="B142" s="22"/>
      <c r="C142" s="11"/>
      <c r="D142" s="52">
        <f t="shared" ref="D142" si="16">(SUM(H141:H147)+SUM(J141:J147))/D141</f>
        <v>0</v>
      </c>
      <c r="E142" s="11"/>
      <c r="F142" s="11"/>
      <c r="G142" s="11"/>
      <c r="H142" s="11"/>
      <c r="I142" s="57"/>
      <c r="J142" s="11"/>
      <c r="K142" s="11"/>
    </row>
    <row r="143" spans="1:11">
      <c r="B143" s="22"/>
      <c r="C143" s="11"/>
      <c r="D143" s="11"/>
      <c r="E143" s="11"/>
      <c r="F143" s="11"/>
      <c r="G143" s="11"/>
      <c r="H143" s="57"/>
      <c r="J143" s="11"/>
      <c r="K143" s="11"/>
    </row>
    <row r="144" spans="1:11">
      <c r="B144" s="22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>
      <c r="B145" s="22"/>
      <c r="C145" s="11"/>
      <c r="D145" s="11"/>
      <c r="E145" s="11"/>
      <c r="F145" s="11"/>
      <c r="G145" s="11"/>
      <c r="H145" s="11"/>
      <c r="I145" s="57"/>
      <c r="J145" s="11"/>
      <c r="K145" s="11"/>
    </row>
    <row r="146" spans="1:11">
      <c r="B146" s="22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ht="15.75" thickBot="1">
      <c r="B147" s="54"/>
      <c r="C147" s="55"/>
      <c r="D147" s="55"/>
      <c r="E147" s="55"/>
      <c r="F147" s="55"/>
      <c r="G147" s="55"/>
      <c r="H147" s="55"/>
      <c r="I147" s="55"/>
      <c r="J147" s="55"/>
      <c r="K147" s="55"/>
    </row>
    <row r="148" spans="1:11" ht="15.75" thickBot="1"/>
    <row r="149" spans="1:11">
      <c r="A149">
        <v>19</v>
      </c>
      <c r="B149" s="49"/>
      <c r="C149" s="50" t="s">
        <v>286</v>
      </c>
      <c r="D149" s="50">
        <v>70</v>
      </c>
      <c r="E149" s="50"/>
      <c r="F149" s="50"/>
      <c r="G149" s="50"/>
      <c r="H149" s="50"/>
      <c r="I149" s="50"/>
      <c r="J149" s="50"/>
      <c r="K149" s="50"/>
    </row>
    <row r="150" spans="1:11">
      <c r="B150" s="22"/>
      <c r="C150" s="11"/>
      <c r="D150" s="52">
        <f t="shared" ref="D150" si="17">(SUM(H149:H155)+SUM(J149:J155))/D149</f>
        <v>0</v>
      </c>
      <c r="E150" s="11"/>
      <c r="F150" s="11"/>
      <c r="G150" s="11"/>
      <c r="H150" s="11"/>
      <c r="I150" s="57"/>
      <c r="J150" s="11"/>
      <c r="K150" s="11"/>
    </row>
    <row r="151" spans="1:11">
      <c r="B151" s="22"/>
      <c r="C151" s="11"/>
      <c r="D151" s="11"/>
      <c r="E151" s="11"/>
      <c r="F151" s="11"/>
      <c r="G151" s="11"/>
      <c r="H151" s="57"/>
      <c r="J151" s="11"/>
      <c r="K151" s="11"/>
    </row>
    <row r="152" spans="1:11">
      <c r="B152" s="22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>
      <c r="B153" s="22"/>
      <c r="C153" s="11"/>
      <c r="D153" s="11"/>
      <c r="E153" s="11"/>
      <c r="F153" s="11"/>
      <c r="G153" s="11"/>
      <c r="H153" s="11"/>
      <c r="I153" s="57"/>
      <c r="J153" s="11"/>
      <c r="K153" s="11"/>
    </row>
    <row r="154" spans="1:11">
      <c r="B154" s="22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ht="15.75" thickBot="1">
      <c r="B155" s="54"/>
      <c r="C155" s="55"/>
      <c r="D155" s="55"/>
      <c r="E155" s="55"/>
      <c r="F155" s="55"/>
      <c r="G155" s="55"/>
      <c r="H155" s="55"/>
      <c r="I155" s="55"/>
      <c r="J155" s="55"/>
      <c r="K155" s="55"/>
    </row>
    <row r="156" spans="1:11" ht="15.75" thickBot="1"/>
    <row r="157" spans="1:11">
      <c r="A157">
        <v>20</v>
      </c>
      <c r="B157" s="49"/>
      <c r="C157" s="50" t="s">
        <v>286</v>
      </c>
      <c r="D157" s="50">
        <v>70</v>
      </c>
      <c r="E157" s="50"/>
      <c r="F157" s="50"/>
      <c r="G157" s="50"/>
      <c r="H157" s="50"/>
      <c r="I157" s="50"/>
      <c r="J157" s="50"/>
      <c r="K157" s="50"/>
    </row>
    <row r="158" spans="1:11">
      <c r="B158" s="22"/>
      <c r="C158" s="11"/>
      <c r="D158" s="52">
        <f t="shared" ref="D158" si="18">(SUM(H157:H163)+SUM(J157:J163))/D157</f>
        <v>0</v>
      </c>
      <c r="E158" s="11"/>
      <c r="F158" s="11"/>
      <c r="G158" s="11"/>
      <c r="H158" s="11"/>
      <c r="I158" s="57"/>
      <c r="J158" s="11"/>
      <c r="K158" s="11"/>
    </row>
    <row r="159" spans="1:11">
      <c r="B159" s="22"/>
      <c r="C159" s="11"/>
      <c r="D159" s="11"/>
      <c r="E159" s="11"/>
      <c r="F159" s="11"/>
      <c r="G159" s="11"/>
      <c r="H159" s="57"/>
      <c r="J159" s="11"/>
      <c r="K159" s="11"/>
    </row>
    <row r="160" spans="1:11">
      <c r="B160" s="22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>
      <c r="B161" s="22"/>
      <c r="C161" s="11"/>
      <c r="D161" s="11"/>
      <c r="E161" s="11"/>
      <c r="F161" s="11"/>
      <c r="G161" s="11"/>
      <c r="H161" s="11"/>
      <c r="I161" s="57"/>
      <c r="J161" s="11"/>
      <c r="K161" s="11"/>
    </row>
    <row r="162" spans="1:11">
      <c r="B162" s="22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ht="15.75" thickBot="1">
      <c r="B163" s="54"/>
      <c r="C163" s="55"/>
      <c r="D163" s="55"/>
      <c r="E163" s="55"/>
      <c r="F163" s="55"/>
      <c r="G163" s="55"/>
      <c r="H163" s="55"/>
      <c r="I163" s="55"/>
      <c r="J163" s="55"/>
      <c r="K163" s="55"/>
    </row>
    <row r="164" spans="1:11" ht="15.75" thickBot="1"/>
    <row r="165" spans="1:11">
      <c r="A165">
        <v>21</v>
      </c>
      <c r="B165" s="49"/>
      <c r="C165" s="50" t="s">
        <v>286</v>
      </c>
      <c r="D165" s="50">
        <v>70</v>
      </c>
      <c r="E165" s="50"/>
      <c r="F165" s="50"/>
      <c r="G165" s="50"/>
      <c r="H165" s="50"/>
      <c r="I165" s="50"/>
      <c r="J165" s="50"/>
      <c r="K165" s="50"/>
    </row>
    <row r="166" spans="1:11">
      <c r="B166" s="22"/>
      <c r="C166" s="11"/>
      <c r="D166" s="52">
        <f t="shared" ref="D166" si="19">(SUM(H165:H171)+SUM(J165:J171))/D165</f>
        <v>0</v>
      </c>
      <c r="E166" s="11"/>
      <c r="F166" s="11"/>
      <c r="G166" s="11"/>
      <c r="H166" s="11"/>
      <c r="I166" s="57"/>
      <c r="J166" s="11"/>
      <c r="K166" s="11"/>
    </row>
    <row r="167" spans="1:11">
      <c r="B167" s="22"/>
      <c r="C167" s="11"/>
      <c r="D167" s="11"/>
      <c r="E167" s="11"/>
      <c r="F167" s="11"/>
      <c r="G167" s="11"/>
      <c r="H167" s="57"/>
      <c r="J167" s="11"/>
      <c r="K167" s="11"/>
    </row>
    <row r="168" spans="1:11">
      <c r="B168" s="22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>
      <c r="B169" s="22"/>
      <c r="C169" s="11"/>
      <c r="D169" s="11"/>
      <c r="E169" s="11"/>
      <c r="F169" s="11"/>
      <c r="G169" s="11"/>
      <c r="H169" s="11"/>
      <c r="I169" s="57"/>
      <c r="J169" s="11"/>
      <c r="K169" s="11"/>
    </row>
    <row r="170" spans="1:11">
      <c r="B170" s="22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ht="15.75" thickBot="1">
      <c r="B171" s="54"/>
      <c r="C171" s="55"/>
      <c r="D171" s="55"/>
      <c r="E171" s="55"/>
      <c r="F171" s="55"/>
      <c r="G171" s="55"/>
      <c r="H171" s="55"/>
      <c r="I171" s="55"/>
      <c r="J171" s="55"/>
      <c r="K171" s="55"/>
    </row>
  </sheetData>
  <mergeCells count="2">
    <mergeCell ref="H3:I3"/>
    <mergeCell ref="J3:K3"/>
  </mergeCells>
  <dataValidations count="1">
    <dataValidation type="list" allowBlank="1" showInputMessage="1" showErrorMessage="1" sqref="N20">
      <formula1>"production"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horizontalDpi="4294967293" verticalDpi="0" r:id="rId1"/>
  <rowBreaks count="5" manualBreakCount="5">
    <brk id="36" max="16383" man="1"/>
    <brk id="68" max="16383" man="1"/>
    <brk id="100" max="16383" man="1"/>
    <brk id="132" max="16383" man="1"/>
    <brk id="16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3:G37"/>
  <sheetViews>
    <sheetView workbookViewId="0">
      <selection activeCell="B7" sqref="B7"/>
    </sheetView>
  </sheetViews>
  <sheetFormatPr baseColWidth="10" defaultRowHeight="15"/>
  <cols>
    <col min="5" max="5" width="15.28515625" bestFit="1" customWidth="1"/>
    <col min="6" max="6" width="17" bestFit="1" customWidth="1"/>
    <col min="7" max="7" width="20.28515625" bestFit="1" customWidth="1"/>
  </cols>
  <sheetData>
    <row r="3" spans="1:7">
      <c r="A3" s="1" t="s">
        <v>85</v>
      </c>
    </row>
    <row r="4" spans="1:7">
      <c r="A4" s="1"/>
    </row>
    <row r="5" spans="1:7">
      <c r="A5" t="s">
        <v>87</v>
      </c>
      <c r="B5" t="s">
        <v>88</v>
      </c>
      <c r="C5" t="s">
        <v>89</v>
      </c>
      <c r="D5" t="s">
        <v>86</v>
      </c>
      <c r="E5" t="s">
        <v>90</v>
      </c>
      <c r="F5" t="s">
        <v>91</v>
      </c>
      <c r="G5" t="s">
        <v>92</v>
      </c>
    </row>
    <row r="6" spans="1:7">
      <c r="A6" s="8">
        <v>10000</v>
      </c>
      <c r="B6" s="8">
        <v>243</v>
      </c>
      <c r="C6" s="8">
        <v>500</v>
      </c>
      <c r="D6" s="8">
        <f>C6-B6</f>
        <v>257</v>
      </c>
      <c r="E6" s="8">
        <f>A6*B6</f>
        <v>2430000</v>
      </c>
      <c r="F6" s="8">
        <f>A6*C6</f>
        <v>5000000</v>
      </c>
      <c r="G6" s="8">
        <f>F6-E6</f>
        <v>2570000</v>
      </c>
    </row>
    <row r="8" spans="1:7">
      <c r="B8" s="1" t="s">
        <v>94</v>
      </c>
    </row>
    <row r="10" spans="1:7">
      <c r="B10" t="s">
        <v>87</v>
      </c>
      <c r="C10" t="s">
        <v>95</v>
      </c>
      <c r="D10" t="s">
        <v>96</v>
      </c>
      <c r="E10" t="s">
        <v>97</v>
      </c>
    </row>
    <row r="11" spans="1:7">
      <c r="B11" s="8">
        <v>10</v>
      </c>
      <c r="C11" s="8">
        <v>17</v>
      </c>
      <c r="D11" s="8">
        <v>2</v>
      </c>
      <c r="E11" s="8">
        <f>B11*C11*B6</f>
        <v>41310</v>
      </c>
      <c r="F11" s="8"/>
      <c r="G11" s="8"/>
    </row>
    <row r="14" spans="1:7">
      <c r="A14" s="1" t="s">
        <v>93</v>
      </c>
    </row>
    <row r="16" spans="1:7">
      <c r="A16" t="s">
        <v>87</v>
      </c>
      <c r="B16" t="s">
        <v>88</v>
      </c>
      <c r="C16" t="s">
        <v>89</v>
      </c>
      <c r="D16" t="s">
        <v>86</v>
      </c>
      <c r="E16" t="s">
        <v>90</v>
      </c>
      <c r="F16" t="s">
        <v>91</v>
      </c>
      <c r="G16" t="s">
        <v>92</v>
      </c>
    </row>
    <row r="17" spans="1:7">
      <c r="A17" s="8">
        <v>10000</v>
      </c>
      <c r="B17" s="8">
        <v>145</v>
      </c>
      <c r="C17" s="8"/>
      <c r="D17" s="8"/>
      <c r="E17" s="8">
        <f>A17*B17</f>
        <v>1450000</v>
      </c>
      <c r="F17" s="8"/>
      <c r="G17" s="8"/>
    </row>
    <row r="21" spans="1:7">
      <c r="A21" s="1" t="s">
        <v>190</v>
      </c>
    </row>
    <row r="32" spans="1:7">
      <c r="A32" s="1" t="s">
        <v>81</v>
      </c>
    </row>
    <row r="33" spans="2:5">
      <c r="B33" s="1" t="s">
        <v>98</v>
      </c>
    </row>
    <row r="35" spans="2:5">
      <c r="B35" t="s">
        <v>95</v>
      </c>
      <c r="C35">
        <v>205</v>
      </c>
      <c r="D35" t="s">
        <v>101</v>
      </c>
      <c r="E35" s="4">
        <f>C35*10000</f>
        <v>2050000</v>
      </c>
    </row>
    <row r="36" spans="2:5">
      <c r="B36" t="s">
        <v>100</v>
      </c>
      <c r="C36">
        <v>139</v>
      </c>
      <c r="D36" t="s">
        <v>101</v>
      </c>
      <c r="E36" s="4">
        <f t="shared" ref="E36:E37" si="0">C36*10000</f>
        <v>1390000</v>
      </c>
    </row>
    <row r="37" spans="2:5">
      <c r="B37" t="s">
        <v>99</v>
      </c>
      <c r="D37" t="s">
        <v>101</v>
      </c>
      <c r="E37" s="4">
        <f t="shared" si="0"/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2:A5"/>
  <sheetViews>
    <sheetView workbookViewId="0">
      <selection activeCell="A7" sqref="A7"/>
    </sheetView>
  </sheetViews>
  <sheetFormatPr baseColWidth="10" defaultRowHeight="15"/>
  <sheetData>
    <row r="2" spans="1:1">
      <c r="A2" t="s">
        <v>162</v>
      </c>
    </row>
    <row r="3" spans="1:1">
      <c r="A3" t="s">
        <v>163</v>
      </c>
    </row>
    <row r="5" spans="1:1">
      <c r="A5" t="s">
        <v>164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P104"/>
  <sheetViews>
    <sheetView topLeftCell="A79" workbookViewId="0">
      <selection activeCell="G96" sqref="G96"/>
    </sheetView>
  </sheetViews>
  <sheetFormatPr baseColWidth="10" defaultRowHeight="15"/>
  <cols>
    <col min="3" max="3" width="3.85546875" customWidth="1"/>
    <col min="4" max="4" width="6" bestFit="1" customWidth="1"/>
    <col min="5" max="5" width="3.85546875" customWidth="1"/>
    <col min="10" max="10" width="6" bestFit="1" customWidth="1"/>
    <col min="16" max="16" width="6" bestFit="1" customWidth="1"/>
  </cols>
  <sheetData>
    <row r="1" spans="1:16" ht="15.75" thickBot="1"/>
    <row r="2" spans="1:16">
      <c r="B2" s="5" t="s">
        <v>364</v>
      </c>
      <c r="C2" s="5"/>
      <c r="D2" s="5" t="s">
        <v>342</v>
      </c>
      <c r="E2" s="5"/>
      <c r="F2" s="79" t="s">
        <v>50</v>
      </c>
      <c r="G2" s="80" t="s">
        <v>51</v>
      </c>
      <c r="H2" s="80" t="s">
        <v>77</v>
      </c>
      <c r="I2" s="81" t="s">
        <v>126</v>
      </c>
      <c r="J2" s="5"/>
      <c r="K2" s="80" t="s">
        <v>109</v>
      </c>
      <c r="P2" s="5"/>
    </row>
    <row r="3" spans="1:16" ht="15.75" thickBot="1">
      <c r="F3" s="22"/>
      <c r="G3" s="73"/>
      <c r="H3" s="73"/>
      <c r="I3" s="53"/>
      <c r="K3" s="73"/>
    </row>
    <row r="4" spans="1:16" ht="15.75" thickBot="1">
      <c r="A4" s="64">
        <v>1250</v>
      </c>
      <c r="B4" s="82" t="s">
        <v>337</v>
      </c>
      <c r="D4">
        <v>0</v>
      </c>
      <c r="F4" s="62">
        <f>A4*10</f>
        <v>12500</v>
      </c>
      <c r="G4" s="73"/>
      <c r="H4" s="73"/>
      <c r="I4" s="53"/>
      <c r="K4" s="77">
        <f>A4*100</f>
        <v>125000</v>
      </c>
    </row>
    <row r="5" spans="1:16">
      <c r="A5" s="15"/>
      <c r="B5" s="11"/>
      <c r="F5" s="62"/>
      <c r="G5" s="73"/>
      <c r="H5" s="73"/>
      <c r="I5" s="53"/>
      <c r="K5" s="77"/>
    </row>
    <row r="6" spans="1:16" ht="15.75" thickBot="1">
      <c r="A6" t="s">
        <v>34</v>
      </c>
      <c r="B6" s="4">
        <f>A4/2</f>
        <v>625</v>
      </c>
      <c r="C6" s="4"/>
      <c r="D6" s="4"/>
      <c r="E6" s="4"/>
      <c r="F6" s="62"/>
      <c r="G6" s="73"/>
      <c r="H6" s="73"/>
      <c r="I6" s="53"/>
      <c r="J6" s="4"/>
      <c r="K6" s="77"/>
      <c r="P6" s="4"/>
    </row>
    <row r="7" spans="1:16" ht="15.75" thickBot="1">
      <c r="A7" s="64">
        <f>B6</f>
        <v>625</v>
      </c>
      <c r="B7" s="82" t="s">
        <v>338</v>
      </c>
      <c r="D7" s="4">
        <f>A4-A7</f>
        <v>625</v>
      </c>
      <c r="F7" s="62">
        <f>A7*30</f>
        <v>18750</v>
      </c>
      <c r="G7" s="73"/>
      <c r="H7" s="73"/>
      <c r="I7" s="53"/>
      <c r="J7" s="4"/>
      <c r="K7" s="77">
        <f>A7*5000</f>
        <v>3125000</v>
      </c>
      <c r="P7" s="4"/>
    </row>
    <row r="8" spans="1:16">
      <c r="D8" s="4"/>
      <c r="F8" s="62"/>
      <c r="G8" s="73"/>
      <c r="H8" s="73"/>
      <c r="I8" s="53"/>
      <c r="K8" s="77"/>
    </row>
    <row r="9" spans="1:16" ht="15.75" thickBot="1">
      <c r="A9" t="s">
        <v>339</v>
      </c>
      <c r="B9" s="4">
        <f>A7/2</f>
        <v>312.5</v>
      </c>
      <c r="C9" s="4"/>
      <c r="D9" s="4"/>
      <c r="E9" s="4"/>
      <c r="F9" s="22"/>
      <c r="G9" s="73"/>
      <c r="H9" s="73"/>
      <c r="I9" s="53"/>
      <c r="J9" s="4"/>
      <c r="K9" s="77"/>
      <c r="P9" s="4"/>
    </row>
    <row r="10" spans="1:16" ht="15.75" thickBot="1">
      <c r="A10" s="64">
        <f>B9</f>
        <v>312.5</v>
      </c>
      <c r="B10" s="82" t="s">
        <v>340</v>
      </c>
      <c r="D10" s="4">
        <f>A7-A10</f>
        <v>312.5</v>
      </c>
      <c r="F10" s="22"/>
      <c r="G10" s="77">
        <f>B9*100</f>
        <v>31250</v>
      </c>
      <c r="H10" s="77"/>
      <c r="I10" s="53"/>
      <c r="K10" s="77">
        <f>A10*15000</f>
        <v>4687500</v>
      </c>
    </row>
    <row r="11" spans="1:16">
      <c r="A11" s="15"/>
      <c r="B11" s="11"/>
      <c r="D11" s="4"/>
      <c r="F11" s="22"/>
      <c r="G11" s="77"/>
      <c r="H11" s="77"/>
      <c r="I11" s="53"/>
      <c r="K11" s="77"/>
    </row>
    <row r="12" spans="1:16" ht="15.75" thickBot="1">
      <c r="A12" t="s">
        <v>339</v>
      </c>
      <c r="B12">
        <f>A10/2.5</f>
        <v>125</v>
      </c>
      <c r="D12" s="4"/>
      <c r="F12" s="22"/>
      <c r="G12" s="73"/>
      <c r="H12" s="73"/>
      <c r="I12" s="53"/>
      <c r="K12" s="77"/>
    </row>
    <row r="13" spans="1:16" ht="15.75" thickBot="1">
      <c r="A13" s="65">
        <f>B12</f>
        <v>125</v>
      </c>
      <c r="B13" s="82" t="s">
        <v>341</v>
      </c>
      <c r="D13" s="4">
        <v>125</v>
      </c>
      <c r="F13" s="54"/>
      <c r="G13" s="74"/>
      <c r="H13" s="78">
        <f>A13*500</f>
        <v>62500</v>
      </c>
      <c r="I13" s="63"/>
      <c r="K13" s="78">
        <f>A13*100000</f>
        <v>12500000</v>
      </c>
    </row>
    <row r="15" spans="1:16">
      <c r="A15">
        <v>1</v>
      </c>
      <c r="B15" t="s">
        <v>352</v>
      </c>
      <c r="F15">
        <f>180*A15</f>
        <v>180</v>
      </c>
      <c r="G15">
        <f>340*A15</f>
        <v>340</v>
      </c>
      <c r="H15">
        <f>160*A15</f>
        <v>160</v>
      </c>
      <c r="I15">
        <f>185*A15</f>
        <v>185</v>
      </c>
      <c r="K15" s="4">
        <f>1050000*A15</f>
        <v>1050000</v>
      </c>
    </row>
    <row r="18" spans="6:16" ht="15.75" thickBot="1">
      <c r="F18" s="9"/>
      <c r="G18" s="9"/>
      <c r="H18" s="9"/>
      <c r="I18" s="9"/>
      <c r="J18" s="9"/>
      <c r="K18" s="9"/>
      <c r="P18" s="11"/>
    </row>
    <row r="19" spans="6:16" ht="15.75" thickTop="1"/>
    <row r="20" spans="6:16">
      <c r="F20" s="4">
        <f xml:space="preserve"> SUM(F4:F18)</f>
        <v>31430</v>
      </c>
      <c r="G20" s="4">
        <f t="shared" ref="G20:K20" si="0" xml:space="preserve"> SUM(G4:G18)</f>
        <v>31590</v>
      </c>
      <c r="H20" s="4">
        <f t="shared" si="0"/>
        <v>62660</v>
      </c>
      <c r="I20" s="4">
        <f t="shared" si="0"/>
        <v>185</v>
      </c>
      <c r="J20" s="4"/>
      <c r="K20" s="4">
        <f t="shared" si="0"/>
        <v>21487500</v>
      </c>
      <c r="P20" s="4"/>
    </row>
    <row r="22" spans="6:16">
      <c r="I22">
        <v>200</v>
      </c>
      <c r="L22" t="s">
        <v>363</v>
      </c>
    </row>
    <row r="23" spans="6:16">
      <c r="I23">
        <v>325</v>
      </c>
      <c r="L23" t="s">
        <v>362</v>
      </c>
    </row>
    <row r="25" spans="6:16" ht="15.75" thickBot="1">
      <c r="I25" s="9"/>
    </row>
    <row r="26" spans="6:16" ht="15.75" thickTop="1">
      <c r="I26" s="4">
        <f>SUM(I20:I23)</f>
        <v>710</v>
      </c>
    </row>
    <row r="29" spans="6:16" ht="15.75" thickBot="1"/>
    <row r="30" spans="6:16">
      <c r="G30" s="49"/>
      <c r="H30" s="50"/>
      <c r="I30" s="50"/>
      <c r="J30" s="50"/>
      <c r="K30" s="50"/>
      <c r="L30" s="87"/>
    </row>
    <row r="31" spans="6:16">
      <c r="G31" s="83" t="s">
        <v>33</v>
      </c>
      <c r="H31" s="84" t="s">
        <v>365</v>
      </c>
      <c r="I31" s="84"/>
      <c r="J31" s="84"/>
      <c r="K31" s="84"/>
      <c r="L31" s="89" t="s">
        <v>369</v>
      </c>
    </row>
    <row r="32" spans="6:16">
      <c r="G32" s="22">
        <v>1</v>
      </c>
      <c r="H32" s="11">
        <v>2</v>
      </c>
      <c r="I32" s="11"/>
      <c r="J32" s="11"/>
      <c r="K32" s="11"/>
      <c r="L32" s="88">
        <f>G32*H32</f>
        <v>2</v>
      </c>
    </row>
    <row r="33" spans="7:12">
      <c r="G33" s="22">
        <v>0</v>
      </c>
      <c r="H33" s="11">
        <f>H32+I33</f>
        <v>4</v>
      </c>
      <c r="I33" s="11">
        <v>2</v>
      </c>
      <c r="J33" s="11" t="s">
        <v>370</v>
      </c>
      <c r="K33" s="11"/>
      <c r="L33" s="88">
        <f>G33*I33</f>
        <v>0</v>
      </c>
    </row>
    <row r="34" spans="7:12">
      <c r="G34" s="22">
        <v>0</v>
      </c>
      <c r="H34" s="11">
        <f t="shared" ref="H34:H43" si="1">H33+I34</f>
        <v>6</v>
      </c>
      <c r="I34" s="11">
        <v>2</v>
      </c>
      <c r="J34" s="11" t="s">
        <v>64</v>
      </c>
      <c r="K34" s="11"/>
      <c r="L34" s="88">
        <f t="shared" ref="L34:L43" si="2">G34*I34</f>
        <v>0</v>
      </c>
    </row>
    <row r="35" spans="7:12">
      <c r="G35" s="22">
        <v>0</v>
      </c>
      <c r="H35" s="11">
        <f t="shared" si="1"/>
        <v>8</v>
      </c>
      <c r="I35" s="11">
        <v>2</v>
      </c>
      <c r="J35" s="11" t="s">
        <v>67</v>
      </c>
      <c r="K35" s="11"/>
      <c r="L35" s="88">
        <f t="shared" si="2"/>
        <v>0</v>
      </c>
    </row>
    <row r="36" spans="7:12">
      <c r="G36" s="22">
        <v>0</v>
      </c>
      <c r="H36" s="11">
        <f t="shared" si="1"/>
        <v>11</v>
      </c>
      <c r="I36" s="57">
        <v>3</v>
      </c>
      <c r="J36" s="57" t="s">
        <v>73</v>
      </c>
      <c r="K36" s="11"/>
      <c r="L36" s="88">
        <f t="shared" si="2"/>
        <v>0</v>
      </c>
    </row>
    <row r="37" spans="7:12">
      <c r="G37" s="22">
        <v>0</v>
      </c>
      <c r="H37" s="11">
        <f t="shared" si="1"/>
        <v>14</v>
      </c>
      <c r="I37" s="57">
        <v>3</v>
      </c>
      <c r="J37" s="57" t="s">
        <v>69</v>
      </c>
      <c r="K37" s="11"/>
      <c r="L37" s="88">
        <f t="shared" si="2"/>
        <v>0</v>
      </c>
    </row>
    <row r="38" spans="7:12">
      <c r="G38" s="22">
        <v>0</v>
      </c>
      <c r="H38" s="11">
        <f t="shared" si="1"/>
        <v>17</v>
      </c>
      <c r="I38" s="57">
        <v>3</v>
      </c>
      <c r="J38" s="57" t="s">
        <v>371</v>
      </c>
      <c r="K38" s="11"/>
      <c r="L38" s="88">
        <f t="shared" si="2"/>
        <v>0</v>
      </c>
    </row>
    <row r="39" spans="7:12">
      <c r="G39" s="22">
        <v>0</v>
      </c>
      <c r="H39" s="11">
        <f t="shared" si="1"/>
        <v>21</v>
      </c>
      <c r="I39" s="57">
        <v>4</v>
      </c>
      <c r="J39" s="57" t="s">
        <v>373</v>
      </c>
      <c r="K39" s="11"/>
      <c r="L39" s="88">
        <f t="shared" si="2"/>
        <v>0</v>
      </c>
    </row>
    <row r="40" spans="7:12">
      <c r="G40" s="22">
        <v>0</v>
      </c>
      <c r="H40" s="11">
        <f t="shared" si="1"/>
        <v>25</v>
      </c>
      <c r="I40" s="11">
        <v>4</v>
      </c>
      <c r="J40" s="57" t="s">
        <v>372</v>
      </c>
      <c r="K40" s="11"/>
      <c r="L40" s="88">
        <f t="shared" si="2"/>
        <v>0</v>
      </c>
    </row>
    <row r="41" spans="7:12">
      <c r="G41" s="22">
        <v>0</v>
      </c>
      <c r="H41" s="11">
        <f t="shared" si="1"/>
        <v>29</v>
      </c>
      <c r="I41" s="11">
        <v>4</v>
      </c>
      <c r="J41" s="11" t="s">
        <v>366</v>
      </c>
      <c r="K41" s="11"/>
      <c r="L41" s="88">
        <f t="shared" si="2"/>
        <v>0</v>
      </c>
    </row>
    <row r="42" spans="7:12">
      <c r="G42" s="22">
        <v>0</v>
      </c>
      <c r="H42" s="11">
        <f t="shared" si="1"/>
        <v>34</v>
      </c>
      <c r="I42" s="11">
        <v>5</v>
      </c>
      <c r="J42" s="11" t="s">
        <v>367</v>
      </c>
      <c r="K42" s="11"/>
      <c r="L42" s="88">
        <f t="shared" si="2"/>
        <v>0</v>
      </c>
    </row>
    <row r="43" spans="7:12">
      <c r="G43" s="22">
        <v>0</v>
      </c>
      <c r="H43" s="11">
        <f t="shared" si="1"/>
        <v>40</v>
      </c>
      <c r="I43" s="11">
        <v>6</v>
      </c>
      <c r="J43" s="11" t="s">
        <v>368</v>
      </c>
      <c r="K43" s="11"/>
      <c r="L43" s="88">
        <f t="shared" si="2"/>
        <v>0</v>
      </c>
    </row>
    <row r="44" spans="7:12" ht="15.75" thickBot="1">
      <c r="G44" s="22"/>
      <c r="H44" s="11"/>
      <c r="I44" s="11"/>
      <c r="J44" s="11"/>
      <c r="K44" s="11"/>
      <c r="L44" s="90"/>
    </row>
    <row r="45" spans="7:12" ht="15.75" thickTop="1">
      <c r="G45" s="22"/>
      <c r="H45" s="11"/>
      <c r="I45" s="11"/>
      <c r="J45" s="11"/>
      <c r="K45" s="11"/>
      <c r="L45" s="88">
        <f>SUM(L32:L43)</f>
        <v>2</v>
      </c>
    </row>
    <row r="46" spans="7:12" ht="15.75" thickBot="1">
      <c r="G46" s="54"/>
      <c r="H46" s="55"/>
      <c r="I46" s="55"/>
      <c r="J46" s="55"/>
      <c r="K46" s="55"/>
      <c r="L46" s="63"/>
    </row>
    <row r="47" spans="7:12">
      <c r="G47" s="85" t="s">
        <v>1</v>
      </c>
      <c r="H47" s="50"/>
      <c r="I47" s="50"/>
      <c r="J47" s="50"/>
      <c r="K47" s="50"/>
      <c r="L47" s="87"/>
    </row>
    <row r="48" spans="7:12">
      <c r="G48" s="22"/>
      <c r="H48" s="11"/>
      <c r="I48" s="11"/>
      <c r="J48" s="11"/>
      <c r="K48" s="11"/>
      <c r="L48" s="88"/>
    </row>
    <row r="49" spans="7:12">
      <c r="G49" s="83" t="s">
        <v>33</v>
      </c>
      <c r="H49" s="84" t="s">
        <v>365</v>
      </c>
      <c r="I49" s="84"/>
      <c r="J49" s="84"/>
      <c r="K49" s="84"/>
      <c r="L49" s="89" t="s">
        <v>369</v>
      </c>
    </row>
    <row r="50" spans="7:12">
      <c r="G50" s="22">
        <v>325</v>
      </c>
      <c r="H50" s="11">
        <v>5</v>
      </c>
      <c r="I50" s="11"/>
      <c r="J50" s="11"/>
      <c r="K50" s="11"/>
      <c r="L50" s="88">
        <f>G50*H50</f>
        <v>1625</v>
      </c>
    </row>
    <row r="51" spans="7:12">
      <c r="G51" s="22">
        <v>0</v>
      </c>
      <c r="H51" s="11">
        <f>H50+I51</f>
        <v>7</v>
      </c>
      <c r="I51" s="11">
        <v>2</v>
      </c>
      <c r="J51" s="11" t="s">
        <v>370</v>
      </c>
      <c r="K51" s="11"/>
      <c r="L51" s="88">
        <f>G51*I51</f>
        <v>0</v>
      </c>
    </row>
    <row r="52" spans="7:12">
      <c r="G52" s="22">
        <v>0</v>
      </c>
      <c r="H52" s="11">
        <f t="shared" ref="H52:H61" si="3">H51+I52</f>
        <v>9</v>
      </c>
      <c r="I52" s="11">
        <v>2</v>
      </c>
      <c r="J52" s="11" t="s">
        <v>64</v>
      </c>
      <c r="K52" s="11"/>
      <c r="L52" s="88">
        <f t="shared" ref="L52:L61" si="4">G52*I52</f>
        <v>0</v>
      </c>
    </row>
    <row r="53" spans="7:12">
      <c r="G53" s="22">
        <v>3</v>
      </c>
      <c r="H53" s="11">
        <f t="shared" si="3"/>
        <v>11</v>
      </c>
      <c r="I53" s="11">
        <v>2</v>
      </c>
      <c r="J53" s="11" t="s">
        <v>67</v>
      </c>
      <c r="K53" s="11"/>
      <c r="L53" s="88">
        <f t="shared" si="4"/>
        <v>6</v>
      </c>
    </row>
    <row r="54" spans="7:12">
      <c r="G54" s="22">
        <v>14</v>
      </c>
      <c r="H54" s="11">
        <f t="shared" si="3"/>
        <v>14</v>
      </c>
      <c r="I54" s="57">
        <v>3</v>
      </c>
      <c r="J54" s="57" t="s">
        <v>73</v>
      </c>
      <c r="K54" s="11"/>
      <c r="L54" s="88">
        <f t="shared" si="4"/>
        <v>42</v>
      </c>
    </row>
    <row r="55" spans="7:12">
      <c r="G55" s="22">
        <v>6</v>
      </c>
      <c r="H55" s="11">
        <f t="shared" si="3"/>
        <v>17</v>
      </c>
      <c r="I55" s="57">
        <v>3</v>
      </c>
      <c r="J55" s="57" t="s">
        <v>69</v>
      </c>
      <c r="K55" s="11"/>
      <c r="L55" s="88">
        <f t="shared" si="4"/>
        <v>18</v>
      </c>
    </row>
    <row r="56" spans="7:12">
      <c r="G56" s="22">
        <v>0</v>
      </c>
      <c r="H56" s="11">
        <f t="shared" si="3"/>
        <v>20</v>
      </c>
      <c r="I56" s="57">
        <v>3</v>
      </c>
      <c r="J56" s="57" t="s">
        <v>371</v>
      </c>
      <c r="K56" s="11"/>
      <c r="L56" s="88">
        <f t="shared" si="4"/>
        <v>0</v>
      </c>
    </row>
    <row r="57" spans="7:12">
      <c r="G57" s="22">
        <v>47</v>
      </c>
      <c r="H57" s="11">
        <f t="shared" si="3"/>
        <v>24</v>
      </c>
      <c r="I57" s="57">
        <v>4</v>
      </c>
      <c r="J57" s="57" t="s">
        <v>373</v>
      </c>
      <c r="K57" s="11"/>
      <c r="L57" s="88">
        <f t="shared" si="4"/>
        <v>188</v>
      </c>
    </row>
    <row r="58" spans="7:12">
      <c r="G58" s="22">
        <v>22</v>
      </c>
      <c r="H58" s="11">
        <f t="shared" si="3"/>
        <v>28</v>
      </c>
      <c r="I58" s="11">
        <v>4</v>
      </c>
      <c r="J58" s="57" t="s">
        <v>372</v>
      </c>
      <c r="K58" s="11"/>
      <c r="L58" s="88">
        <f t="shared" si="4"/>
        <v>88</v>
      </c>
    </row>
    <row r="59" spans="7:12">
      <c r="G59" s="22"/>
      <c r="H59" s="11">
        <f t="shared" si="3"/>
        <v>32</v>
      </c>
      <c r="I59" s="11">
        <v>4</v>
      </c>
      <c r="J59" s="11" t="s">
        <v>366</v>
      </c>
      <c r="K59" s="11"/>
      <c r="L59" s="88">
        <f t="shared" si="4"/>
        <v>0</v>
      </c>
    </row>
    <row r="60" spans="7:12">
      <c r="G60" s="22">
        <v>0</v>
      </c>
      <c r="H60" s="11">
        <f t="shared" si="3"/>
        <v>37</v>
      </c>
      <c r="I60" s="11">
        <v>5</v>
      </c>
      <c r="J60" s="11" t="s">
        <v>367</v>
      </c>
      <c r="K60" s="11"/>
      <c r="L60" s="88">
        <f t="shared" si="4"/>
        <v>0</v>
      </c>
    </row>
    <row r="61" spans="7:12">
      <c r="G61" s="22">
        <v>0</v>
      </c>
      <c r="H61" s="11">
        <f t="shared" si="3"/>
        <v>43</v>
      </c>
      <c r="I61" s="11">
        <v>6</v>
      </c>
      <c r="J61" s="11" t="s">
        <v>368</v>
      </c>
      <c r="K61" s="11"/>
      <c r="L61" s="88">
        <f t="shared" si="4"/>
        <v>0</v>
      </c>
    </row>
    <row r="62" spans="7:12" ht="15.75" thickBot="1">
      <c r="G62" s="22"/>
      <c r="H62" s="11"/>
      <c r="I62" s="11"/>
      <c r="J62" s="11"/>
      <c r="K62" s="11"/>
      <c r="L62" s="90"/>
    </row>
    <row r="63" spans="7:12" ht="15.75" thickTop="1">
      <c r="G63" s="22"/>
      <c r="H63" s="11"/>
      <c r="I63" s="11"/>
      <c r="J63" s="11"/>
      <c r="K63" s="11"/>
      <c r="L63" s="88">
        <f>SUM(L50:L61)</f>
        <v>1967</v>
      </c>
    </row>
    <row r="64" spans="7:12" ht="15.75" thickBot="1">
      <c r="G64" s="54"/>
      <c r="H64" s="55"/>
      <c r="I64" s="55"/>
      <c r="J64" s="55"/>
      <c r="K64" s="55"/>
      <c r="L64" s="63"/>
    </row>
    <row r="65" spans="6:12">
      <c r="F65" s="11"/>
      <c r="G65" s="85" t="s">
        <v>3</v>
      </c>
      <c r="H65" s="50"/>
      <c r="I65" s="50"/>
      <c r="J65" s="50"/>
      <c r="K65" s="50"/>
      <c r="L65" s="87"/>
    </row>
    <row r="66" spans="6:12">
      <c r="G66" s="22"/>
      <c r="H66" s="11"/>
      <c r="I66" s="11"/>
      <c r="J66" s="11"/>
      <c r="K66" s="11"/>
      <c r="L66" s="88"/>
    </row>
    <row r="67" spans="6:12">
      <c r="G67" s="83" t="s">
        <v>33</v>
      </c>
      <c r="H67" s="84" t="s">
        <v>365</v>
      </c>
      <c r="I67" s="84"/>
      <c r="J67" s="84"/>
      <c r="K67" s="84"/>
      <c r="L67" s="89" t="s">
        <v>369</v>
      </c>
    </row>
    <row r="68" spans="6:12">
      <c r="G68" s="22">
        <v>274</v>
      </c>
      <c r="H68" s="11">
        <v>9</v>
      </c>
      <c r="I68" s="11"/>
      <c r="J68" s="11"/>
      <c r="K68" s="11"/>
      <c r="L68" s="88">
        <f>G68*H68</f>
        <v>2466</v>
      </c>
    </row>
    <row r="69" spans="6:12">
      <c r="G69" s="22">
        <v>26</v>
      </c>
      <c r="H69" s="11">
        <f>H68+I69</f>
        <v>11</v>
      </c>
      <c r="I69" s="11">
        <v>2</v>
      </c>
      <c r="J69" s="11" t="s">
        <v>370</v>
      </c>
      <c r="K69" s="11"/>
      <c r="L69" s="88">
        <f>G69*I69</f>
        <v>52</v>
      </c>
    </row>
    <row r="70" spans="6:12">
      <c r="G70" s="22">
        <v>74</v>
      </c>
      <c r="H70" s="11">
        <f t="shared" ref="H70:H79" si="5">H69+I70</f>
        <v>13</v>
      </c>
      <c r="I70" s="11">
        <v>2</v>
      </c>
      <c r="J70" s="11" t="s">
        <v>64</v>
      </c>
      <c r="K70" s="11"/>
      <c r="L70" s="88">
        <f t="shared" ref="L70:L79" si="6">G70*I70</f>
        <v>148</v>
      </c>
    </row>
    <row r="71" spans="6:12">
      <c r="G71" s="22">
        <v>83</v>
      </c>
      <c r="H71" s="11">
        <f t="shared" si="5"/>
        <v>15</v>
      </c>
      <c r="I71" s="11">
        <v>2</v>
      </c>
      <c r="J71" s="11" t="s">
        <v>67</v>
      </c>
      <c r="K71" s="11"/>
      <c r="L71" s="88">
        <f t="shared" si="6"/>
        <v>166</v>
      </c>
    </row>
    <row r="72" spans="6:12">
      <c r="G72" s="22">
        <v>146</v>
      </c>
      <c r="H72" s="11">
        <f t="shared" si="5"/>
        <v>18</v>
      </c>
      <c r="I72" s="57">
        <v>3</v>
      </c>
      <c r="J72" s="57" t="s">
        <v>73</v>
      </c>
      <c r="K72" s="11"/>
      <c r="L72" s="88">
        <f t="shared" si="6"/>
        <v>438</v>
      </c>
    </row>
    <row r="73" spans="6:12">
      <c r="G73" s="22">
        <v>61</v>
      </c>
      <c r="H73" s="11">
        <f t="shared" si="5"/>
        <v>21</v>
      </c>
      <c r="I73" s="57">
        <v>3</v>
      </c>
      <c r="J73" s="57" t="s">
        <v>69</v>
      </c>
      <c r="K73" s="11"/>
      <c r="L73" s="88">
        <f t="shared" si="6"/>
        <v>183</v>
      </c>
    </row>
    <row r="74" spans="6:12">
      <c r="G74" s="22">
        <v>92</v>
      </c>
      <c r="H74" s="11">
        <f t="shared" si="5"/>
        <v>24</v>
      </c>
      <c r="I74" s="57">
        <v>3</v>
      </c>
      <c r="J74" s="57" t="s">
        <v>371</v>
      </c>
      <c r="K74" s="11"/>
      <c r="L74" s="88">
        <f t="shared" si="6"/>
        <v>276</v>
      </c>
    </row>
    <row r="75" spans="6:12">
      <c r="G75" s="22">
        <v>238</v>
      </c>
      <c r="H75" s="11">
        <f t="shared" si="5"/>
        <v>28</v>
      </c>
      <c r="I75" s="57">
        <v>4</v>
      </c>
      <c r="J75" s="57" t="s">
        <v>373</v>
      </c>
      <c r="K75" s="11"/>
      <c r="L75" s="88">
        <f t="shared" si="6"/>
        <v>952</v>
      </c>
    </row>
    <row r="76" spans="6:12">
      <c r="G76" s="22">
        <v>189</v>
      </c>
      <c r="H76" s="11">
        <f t="shared" si="5"/>
        <v>32</v>
      </c>
      <c r="I76" s="11">
        <v>4</v>
      </c>
      <c r="J76" s="57" t="s">
        <v>372</v>
      </c>
      <c r="K76" s="11"/>
      <c r="L76" s="88">
        <f t="shared" si="6"/>
        <v>756</v>
      </c>
    </row>
    <row r="77" spans="6:12">
      <c r="G77" s="22">
        <v>0</v>
      </c>
      <c r="H77" s="11">
        <f t="shared" si="5"/>
        <v>36</v>
      </c>
      <c r="I77" s="11">
        <v>4</v>
      </c>
      <c r="J77" s="11" t="s">
        <v>366</v>
      </c>
      <c r="K77" s="11"/>
      <c r="L77" s="88">
        <f t="shared" si="6"/>
        <v>0</v>
      </c>
    </row>
    <row r="78" spans="6:12">
      <c r="G78" s="22">
        <v>0</v>
      </c>
      <c r="H78" s="11">
        <f t="shared" si="5"/>
        <v>41</v>
      </c>
      <c r="I78" s="11">
        <v>5</v>
      </c>
      <c r="J78" s="11" t="s">
        <v>367</v>
      </c>
      <c r="K78" s="11"/>
      <c r="L78" s="88">
        <f t="shared" si="6"/>
        <v>0</v>
      </c>
    </row>
    <row r="79" spans="6:12">
      <c r="G79" s="22">
        <v>0</v>
      </c>
      <c r="H79" s="11">
        <f t="shared" si="5"/>
        <v>47</v>
      </c>
      <c r="I79" s="11">
        <v>6</v>
      </c>
      <c r="J79" s="11" t="s">
        <v>368</v>
      </c>
      <c r="K79" s="11"/>
      <c r="L79" s="88">
        <f t="shared" si="6"/>
        <v>0</v>
      </c>
    </row>
    <row r="80" spans="6:12" ht="15.75" thickBot="1">
      <c r="G80" s="22"/>
      <c r="H80" s="11"/>
      <c r="I80" s="11"/>
      <c r="J80" s="11"/>
      <c r="K80" s="11"/>
      <c r="L80" s="90"/>
    </row>
    <row r="81" spans="7:12" ht="15.75" thickTop="1">
      <c r="G81" s="22"/>
      <c r="H81" s="11"/>
      <c r="I81" s="11"/>
      <c r="J81" s="11"/>
      <c r="K81" s="11"/>
      <c r="L81" s="88">
        <f>SUM(L68:L79)</f>
        <v>5437</v>
      </c>
    </row>
    <row r="82" spans="7:12" ht="15.75" thickBot="1">
      <c r="G82" s="54"/>
      <c r="H82" s="55"/>
      <c r="I82" s="55"/>
      <c r="J82" s="55"/>
      <c r="K82" s="55"/>
      <c r="L82" s="63"/>
    </row>
    <row r="83" spans="7:12">
      <c r="G83" s="85" t="s">
        <v>341</v>
      </c>
      <c r="H83" s="50"/>
      <c r="I83" s="50"/>
      <c r="J83" s="50"/>
      <c r="K83" s="50"/>
      <c r="L83" s="87"/>
    </row>
    <row r="84" spans="7:12">
      <c r="G84" s="22"/>
      <c r="H84" s="11"/>
      <c r="I84" s="11"/>
      <c r="J84" s="11"/>
      <c r="K84" s="11"/>
      <c r="L84" s="88"/>
    </row>
    <row r="85" spans="7:12">
      <c r="G85" s="83" t="s">
        <v>33</v>
      </c>
      <c r="H85" s="84" t="s">
        <v>365</v>
      </c>
      <c r="I85" s="84"/>
      <c r="J85" s="84"/>
      <c r="K85" s="84"/>
      <c r="L85" s="89" t="s">
        <v>369</v>
      </c>
    </row>
    <row r="86" spans="7:12">
      <c r="G86" s="22">
        <v>65</v>
      </c>
      <c r="H86" s="11">
        <v>14</v>
      </c>
      <c r="I86" s="11"/>
      <c r="J86" s="11"/>
      <c r="K86" s="11"/>
      <c r="L86" s="88">
        <f>G86*H86</f>
        <v>910</v>
      </c>
    </row>
    <row r="87" spans="7:12">
      <c r="G87" s="22">
        <v>28</v>
      </c>
      <c r="H87" s="11">
        <f>H86+I87</f>
        <v>16</v>
      </c>
      <c r="I87" s="11">
        <v>2</v>
      </c>
      <c r="J87" s="11" t="s">
        <v>370</v>
      </c>
      <c r="K87" s="11"/>
      <c r="L87" s="88">
        <f>G87*I87</f>
        <v>56</v>
      </c>
    </row>
    <row r="88" spans="7:12">
      <c r="G88" s="22">
        <v>65</v>
      </c>
      <c r="H88" s="11">
        <f t="shared" ref="H88:H97" si="7">H87+I88</f>
        <v>18</v>
      </c>
      <c r="I88" s="11">
        <v>2</v>
      </c>
      <c r="J88" s="11" t="s">
        <v>64</v>
      </c>
      <c r="K88" s="11"/>
      <c r="L88" s="88">
        <f t="shared" ref="L88:L97" si="8">G88*I88</f>
        <v>130</v>
      </c>
    </row>
    <row r="89" spans="7:12">
      <c r="G89" s="22">
        <v>65</v>
      </c>
      <c r="H89" s="11">
        <f t="shared" si="7"/>
        <v>20</v>
      </c>
      <c r="I89" s="11">
        <v>2</v>
      </c>
      <c r="J89" s="11" t="s">
        <v>67</v>
      </c>
      <c r="K89" s="11"/>
      <c r="L89" s="88">
        <f t="shared" si="8"/>
        <v>130</v>
      </c>
    </row>
    <row r="90" spans="7:12">
      <c r="G90" s="22">
        <v>65</v>
      </c>
      <c r="H90" s="11">
        <f t="shared" si="7"/>
        <v>23</v>
      </c>
      <c r="I90" s="57">
        <v>3</v>
      </c>
      <c r="J90" s="57" t="s">
        <v>73</v>
      </c>
      <c r="K90" s="11"/>
      <c r="L90" s="88">
        <f t="shared" si="8"/>
        <v>195</v>
      </c>
    </row>
    <row r="91" spans="7:12">
      <c r="G91" s="22">
        <v>65</v>
      </c>
      <c r="H91" s="11">
        <f t="shared" si="7"/>
        <v>26</v>
      </c>
      <c r="I91" s="57">
        <v>3</v>
      </c>
      <c r="J91" s="57" t="s">
        <v>69</v>
      </c>
      <c r="K91" s="11"/>
      <c r="L91" s="88">
        <f t="shared" si="8"/>
        <v>195</v>
      </c>
    </row>
    <row r="92" spans="7:12">
      <c r="G92" s="22">
        <v>65</v>
      </c>
      <c r="H92" s="11">
        <f t="shared" si="7"/>
        <v>29</v>
      </c>
      <c r="I92" s="57">
        <v>3</v>
      </c>
      <c r="J92" s="57" t="s">
        <v>371</v>
      </c>
      <c r="K92" s="11"/>
      <c r="L92" s="88">
        <f t="shared" si="8"/>
        <v>195</v>
      </c>
    </row>
    <row r="93" spans="7:12">
      <c r="G93" s="22">
        <v>65</v>
      </c>
      <c r="H93" s="11">
        <f t="shared" si="7"/>
        <v>33</v>
      </c>
      <c r="I93" s="57">
        <v>4</v>
      </c>
      <c r="J93" s="57" t="s">
        <v>373</v>
      </c>
      <c r="K93" s="11"/>
      <c r="L93" s="88">
        <f t="shared" si="8"/>
        <v>260</v>
      </c>
    </row>
    <row r="94" spans="7:12">
      <c r="G94" s="22">
        <v>65</v>
      </c>
      <c r="H94" s="11">
        <f t="shared" si="7"/>
        <v>37</v>
      </c>
      <c r="I94" s="11">
        <v>4</v>
      </c>
      <c r="J94" s="57" t="s">
        <v>372</v>
      </c>
      <c r="K94" s="11"/>
      <c r="L94" s="88">
        <f t="shared" si="8"/>
        <v>260</v>
      </c>
    </row>
    <row r="95" spans="7:12">
      <c r="G95" s="22">
        <v>65</v>
      </c>
      <c r="H95" s="11">
        <f t="shared" si="7"/>
        <v>41</v>
      </c>
      <c r="I95" s="11">
        <v>4</v>
      </c>
      <c r="J95" s="11" t="s">
        <v>366</v>
      </c>
      <c r="K95" s="11"/>
      <c r="L95" s="88">
        <f t="shared" si="8"/>
        <v>260</v>
      </c>
    </row>
    <row r="96" spans="7:12">
      <c r="G96" s="22">
        <v>0</v>
      </c>
      <c r="H96" s="11">
        <f t="shared" si="7"/>
        <v>46</v>
      </c>
      <c r="I96" s="11">
        <v>5</v>
      </c>
      <c r="J96" s="11" t="s">
        <v>367</v>
      </c>
      <c r="K96" s="11"/>
      <c r="L96" s="88">
        <f t="shared" si="8"/>
        <v>0</v>
      </c>
    </row>
    <row r="97" spans="7:15">
      <c r="G97" s="22">
        <v>0</v>
      </c>
      <c r="H97" s="11">
        <f t="shared" si="7"/>
        <v>52</v>
      </c>
      <c r="I97" s="11">
        <v>6</v>
      </c>
      <c r="J97" s="11" t="s">
        <v>368</v>
      </c>
      <c r="K97" s="11"/>
      <c r="L97" s="88">
        <f t="shared" si="8"/>
        <v>0</v>
      </c>
    </row>
    <row r="98" spans="7:15" ht="15.75" thickBot="1">
      <c r="G98" s="22"/>
      <c r="H98" s="11"/>
      <c r="I98" s="11"/>
      <c r="J98" s="11"/>
      <c r="K98" s="11"/>
      <c r="L98" s="90"/>
      <c r="O98" s="4"/>
    </row>
    <row r="99" spans="7:15" ht="15.75" thickTop="1">
      <c r="G99" s="22"/>
      <c r="H99" s="11"/>
      <c r="I99" s="11"/>
      <c r="J99" s="11"/>
      <c r="K99" s="11"/>
      <c r="L99" s="88">
        <f>SUM(L86:L97)</f>
        <v>2591</v>
      </c>
    </row>
    <row r="100" spans="7:15" ht="15.75" thickBot="1">
      <c r="G100" s="54"/>
      <c r="H100" s="55"/>
      <c r="I100" s="55"/>
      <c r="J100" s="55"/>
      <c r="K100" s="55"/>
      <c r="L100" s="63"/>
    </row>
    <row r="101" spans="7:15">
      <c r="G101" s="86"/>
      <c r="H101" s="11"/>
      <c r="I101" s="11"/>
      <c r="J101" s="11"/>
      <c r="K101" s="11"/>
      <c r="L101" s="15"/>
    </row>
    <row r="102" spans="7:15" ht="15.75" thickBot="1">
      <c r="G102" s="11"/>
      <c r="H102" s="11"/>
      <c r="I102" s="11"/>
      <c r="J102" s="11"/>
      <c r="K102" s="11"/>
      <c r="L102" s="19"/>
    </row>
    <row r="103" spans="7:15" ht="15.75" thickTop="1">
      <c r="G103" s="84"/>
      <c r="H103" s="84"/>
      <c r="I103" s="84"/>
      <c r="J103" s="84"/>
      <c r="K103" s="84"/>
      <c r="L103" s="45"/>
    </row>
    <row r="104" spans="7:15">
      <c r="G104" s="4">
        <f>G32+G50+G68+G86</f>
        <v>665</v>
      </c>
      <c r="H104" s="4"/>
      <c r="I104" s="4"/>
      <c r="J104" s="4"/>
      <c r="K104" s="4"/>
      <c r="L104" s="4">
        <f>L45+L63+L81+L99</f>
        <v>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I32"/>
  <sheetViews>
    <sheetView workbookViewId="0">
      <selection activeCell="H13" sqref="H13"/>
    </sheetView>
  </sheetViews>
  <sheetFormatPr baseColWidth="10" defaultRowHeight="15"/>
  <sheetData>
    <row r="2" spans="1:9">
      <c r="A2">
        <v>1</v>
      </c>
      <c r="B2" s="1" t="s">
        <v>375</v>
      </c>
    </row>
    <row r="3" spans="1:9">
      <c r="B3" t="s">
        <v>389</v>
      </c>
      <c r="D3" t="s">
        <v>380</v>
      </c>
      <c r="E3" s="12" t="s">
        <v>381</v>
      </c>
    </row>
    <row r="4" spans="1:9">
      <c r="B4" t="s">
        <v>95</v>
      </c>
      <c r="H4">
        <v>1</v>
      </c>
      <c r="I4" t="s">
        <v>402</v>
      </c>
    </row>
    <row r="5" spans="1:9">
      <c r="B5" t="s">
        <v>392</v>
      </c>
      <c r="H5">
        <v>1</v>
      </c>
      <c r="I5" t="s">
        <v>402</v>
      </c>
    </row>
    <row r="6" spans="1:9">
      <c r="B6" t="s">
        <v>398</v>
      </c>
      <c r="H6">
        <v>1</v>
      </c>
      <c r="I6" t="s">
        <v>402</v>
      </c>
    </row>
    <row r="9" spans="1:9">
      <c r="A9">
        <v>5</v>
      </c>
      <c r="B9" s="1" t="s">
        <v>377</v>
      </c>
      <c r="D9" t="s">
        <v>382</v>
      </c>
      <c r="E9" s="147" t="s">
        <v>383</v>
      </c>
    </row>
    <row r="10" spans="1:9">
      <c r="B10" t="s">
        <v>378</v>
      </c>
    </row>
    <row r="11" spans="1:9">
      <c r="B11" t="s">
        <v>379</v>
      </c>
    </row>
    <row r="12" spans="1:9">
      <c r="B12" t="s">
        <v>384</v>
      </c>
      <c r="C12" t="s">
        <v>395</v>
      </c>
      <c r="E12" t="s">
        <v>387</v>
      </c>
      <c r="G12" t="s">
        <v>386</v>
      </c>
      <c r="H12">
        <v>5</v>
      </c>
      <c r="I12" t="s">
        <v>401</v>
      </c>
    </row>
    <row r="13" spans="1:9">
      <c r="B13" t="s">
        <v>393</v>
      </c>
      <c r="C13" t="s">
        <v>394</v>
      </c>
      <c r="E13" t="s">
        <v>155</v>
      </c>
      <c r="H13">
        <v>6</v>
      </c>
      <c r="I13" t="s">
        <v>401</v>
      </c>
    </row>
    <row r="14" spans="1:9">
      <c r="B14" t="s">
        <v>403</v>
      </c>
    </row>
    <row r="16" spans="1:9">
      <c r="A16">
        <v>6</v>
      </c>
      <c r="B16" s="1" t="s">
        <v>376</v>
      </c>
    </row>
    <row r="17" spans="2:9">
      <c r="B17" t="s">
        <v>390</v>
      </c>
      <c r="D17" t="s">
        <v>380</v>
      </c>
      <c r="E17" s="12" t="s">
        <v>381</v>
      </c>
    </row>
    <row r="18" spans="2:9">
      <c r="B18" t="s">
        <v>379</v>
      </c>
    </row>
    <row r="19" spans="2:9">
      <c r="B19" t="s">
        <v>384</v>
      </c>
      <c r="C19" t="s">
        <v>385</v>
      </c>
      <c r="E19" t="s">
        <v>388</v>
      </c>
      <c r="G19" t="s">
        <v>386</v>
      </c>
      <c r="H19">
        <v>30</v>
      </c>
      <c r="I19" t="s">
        <v>401</v>
      </c>
    </row>
    <row r="20" spans="2:9">
      <c r="B20" t="s">
        <v>391</v>
      </c>
      <c r="H20">
        <v>6</v>
      </c>
      <c r="I20" t="s">
        <v>402</v>
      </c>
    </row>
    <row r="21" spans="2:9">
      <c r="B21" t="s">
        <v>392</v>
      </c>
      <c r="H21">
        <v>6</v>
      </c>
      <c r="I21" t="s">
        <v>401</v>
      </c>
    </row>
    <row r="22" spans="2:9">
      <c r="B22" t="s">
        <v>396</v>
      </c>
    </row>
    <row r="23" spans="2:9">
      <c r="B23" t="s">
        <v>177</v>
      </c>
      <c r="D23">
        <v>4</v>
      </c>
      <c r="E23" t="s">
        <v>397</v>
      </c>
      <c r="G23" t="s">
        <v>404</v>
      </c>
    </row>
    <row r="24" spans="2:9">
      <c r="B24" t="s">
        <v>167</v>
      </c>
      <c r="H24">
        <v>6</v>
      </c>
      <c r="I24" t="s">
        <v>402</v>
      </c>
    </row>
    <row r="27" spans="2:9">
      <c r="B27" t="s">
        <v>399</v>
      </c>
      <c r="H27">
        <v>6</v>
      </c>
      <c r="I27" t="s">
        <v>400</v>
      </c>
    </row>
    <row r="30" spans="2:9" ht="15.75" thickBot="1">
      <c r="B30" s="9"/>
      <c r="C30" s="9"/>
      <c r="D30" s="9"/>
      <c r="E30" s="9"/>
      <c r="F30" s="9"/>
      <c r="G30" s="9"/>
      <c r="H30" s="9"/>
      <c r="I30" s="9"/>
    </row>
    <row r="31" spans="2:9" ht="15.75" thickTop="1"/>
    <row r="32" spans="2:9">
      <c r="H32">
        <f>SUM(H4:H30)</f>
        <v>68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105"/>
  <sheetViews>
    <sheetView topLeftCell="A81" workbookViewId="0">
      <selection activeCell="G108" sqref="G108"/>
    </sheetView>
  </sheetViews>
  <sheetFormatPr baseColWidth="10" defaultRowHeight="15"/>
  <cols>
    <col min="3" max="3" width="3.85546875" customWidth="1"/>
    <col min="4" max="4" width="6" bestFit="1" customWidth="1"/>
    <col min="5" max="5" width="3.85546875" customWidth="1"/>
    <col min="10" max="10" width="6" bestFit="1" customWidth="1"/>
  </cols>
  <sheetData>
    <row r="1" spans="1:11" ht="15.75" thickBot="1"/>
    <row r="2" spans="1:11">
      <c r="B2" s="5" t="s">
        <v>364</v>
      </c>
      <c r="C2" s="5"/>
      <c r="D2" s="5" t="s">
        <v>342</v>
      </c>
      <c r="E2" s="5"/>
      <c r="F2" s="79" t="s">
        <v>50</v>
      </c>
      <c r="G2" s="80" t="s">
        <v>51</v>
      </c>
      <c r="H2" s="80" t="s">
        <v>77</v>
      </c>
      <c r="I2" s="81" t="s">
        <v>126</v>
      </c>
      <c r="J2" s="5"/>
      <c r="K2" s="80" t="s">
        <v>109</v>
      </c>
    </row>
    <row r="3" spans="1:11" ht="15.75" thickBot="1">
      <c r="F3" s="22"/>
      <c r="G3" s="73"/>
      <c r="H3" s="73"/>
      <c r="I3" s="53"/>
      <c r="K3" s="73"/>
    </row>
    <row r="4" spans="1:11" ht="15.75" thickBot="1">
      <c r="A4" s="64">
        <v>2060</v>
      </c>
      <c r="B4" s="82" t="s">
        <v>337</v>
      </c>
      <c r="D4">
        <v>0</v>
      </c>
      <c r="F4" s="62">
        <f>(A4/2)*10</f>
        <v>10300</v>
      </c>
      <c r="G4" s="73"/>
      <c r="H4" s="73"/>
      <c r="I4" s="53"/>
      <c r="K4" s="77">
        <f>A4*100</f>
        <v>206000</v>
      </c>
    </row>
    <row r="5" spans="1:11">
      <c r="A5" s="15"/>
      <c r="B5" s="11"/>
      <c r="F5" s="62"/>
      <c r="G5" s="73"/>
      <c r="H5" s="73"/>
      <c r="I5" s="53"/>
      <c r="K5" s="77"/>
    </row>
    <row r="6" spans="1:11" ht="15.75" thickBot="1">
      <c r="A6" t="s">
        <v>34</v>
      </c>
      <c r="B6" s="4">
        <f>A4/2</f>
        <v>1030</v>
      </c>
      <c r="C6" s="4"/>
      <c r="D6" s="4"/>
      <c r="E6" s="4"/>
      <c r="F6" s="62"/>
      <c r="G6" s="73"/>
      <c r="H6" s="73"/>
      <c r="I6" s="53"/>
      <c r="J6" s="4"/>
      <c r="K6" s="77"/>
    </row>
    <row r="7" spans="1:11" ht="15.75" thickBot="1">
      <c r="A7" s="64">
        <f>B6</f>
        <v>1030</v>
      </c>
      <c r="B7" s="82" t="s">
        <v>338</v>
      </c>
      <c r="D7" s="4">
        <f>B6-B9</f>
        <v>515</v>
      </c>
      <c r="F7" s="62">
        <f>A7*30</f>
        <v>30900</v>
      </c>
      <c r="G7" s="73"/>
      <c r="H7" s="73"/>
      <c r="I7" s="53"/>
      <c r="J7" s="4"/>
      <c r="K7" s="77">
        <f>A7*5000</f>
        <v>5150000</v>
      </c>
    </row>
    <row r="8" spans="1:11">
      <c r="F8" s="62"/>
      <c r="G8" s="73"/>
      <c r="H8" s="73"/>
      <c r="I8" s="53"/>
      <c r="K8" s="77"/>
    </row>
    <row r="9" spans="1:11" ht="15.75" thickBot="1">
      <c r="A9" t="s">
        <v>339</v>
      </c>
      <c r="B9" s="4">
        <f>A7/2</f>
        <v>515</v>
      </c>
      <c r="C9" s="4"/>
      <c r="E9" s="4"/>
      <c r="F9" s="22"/>
      <c r="G9" s="73"/>
      <c r="H9" s="73"/>
      <c r="I9" s="53"/>
      <c r="J9" s="4"/>
      <c r="K9" s="77"/>
    </row>
    <row r="10" spans="1:11" ht="15.75" thickBot="1">
      <c r="A10" s="64">
        <f>B9</f>
        <v>515</v>
      </c>
      <c r="B10" s="82" t="s">
        <v>340</v>
      </c>
      <c r="D10" s="4">
        <f>B9-B12</f>
        <v>309</v>
      </c>
      <c r="F10" s="22"/>
      <c r="G10" s="77">
        <f>B9*100</f>
        <v>51500</v>
      </c>
      <c r="H10" s="77"/>
      <c r="I10" s="53"/>
      <c r="K10" s="77">
        <f>A10*15000</f>
        <v>7725000</v>
      </c>
    </row>
    <row r="11" spans="1:11">
      <c r="A11" s="15"/>
      <c r="B11" s="11"/>
      <c r="F11" s="22"/>
      <c r="G11" s="77"/>
      <c r="H11" s="77"/>
      <c r="I11" s="53"/>
      <c r="K11" s="77"/>
    </row>
    <row r="12" spans="1:11" ht="15.75" thickBot="1">
      <c r="A12" t="s">
        <v>339</v>
      </c>
      <c r="B12">
        <f>A10/2.5</f>
        <v>206</v>
      </c>
      <c r="F12" s="22"/>
      <c r="G12" s="73"/>
      <c r="H12" s="73"/>
      <c r="I12" s="53"/>
      <c r="K12" s="77"/>
    </row>
    <row r="13" spans="1:11" ht="15.75" thickBot="1">
      <c r="A13" s="65">
        <f>B12</f>
        <v>206</v>
      </c>
      <c r="B13" s="82" t="s">
        <v>341</v>
      </c>
      <c r="D13">
        <v>206</v>
      </c>
      <c r="F13" s="54"/>
      <c r="G13" s="74"/>
      <c r="H13" s="78">
        <f>A13*500</f>
        <v>103000</v>
      </c>
      <c r="I13" s="63"/>
      <c r="K13" s="78">
        <f>A13*100000</f>
        <v>20600000</v>
      </c>
    </row>
    <row r="15" spans="1:11">
      <c r="A15">
        <v>3</v>
      </c>
      <c r="B15" t="s">
        <v>352</v>
      </c>
      <c r="F15">
        <f>180*A15</f>
        <v>540</v>
      </c>
      <c r="G15">
        <f>340*A15</f>
        <v>1020</v>
      </c>
      <c r="H15">
        <f>160*A15</f>
        <v>480</v>
      </c>
      <c r="I15">
        <f>185*A15</f>
        <v>555</v>
      </c>
      <c r="K15" s="4">
        <f>1050000*A15</f>
        <v>3150000</v>
      </c>
    </row>
    <row r="18" spans="6:11" ht="15.75" thickBot="1">
      <c r="F18" s="9"/>
      <c r="G18" s="9"/>
      <c r="H18" s="9"/>
      <c r="I18" s="9"/>
      <c r="J18" s="9"/>
      <c r="K18" s="9"/>
    </row>
    <row r="19" spans="6:11" ht="15.75" thickTop="1"/>
    <row r="20" spans="6:11">
      <c r="F20" s="4">
        <f xml:space="preserve"> SUM(F4:F18)</f>
        <v>41740</v>
      </c>
      <c r="G20" s="4">
        <f t="shared" ref="G20:K20" si="0" xml:space="preserve"> SUM(G4:G18)</f>
        <v>52520</v>
      </c>
      <c r="H20" s="4">
        <f t="shared" si="0"/>
        <v>103480</v>
      </c>
      <c r="I20" s="4">
        <f t="shared" si="0"/>
        <v>555</v>
      </c>
      <c r="J20" s="4"/>
      <c r="K20" s="4">
        <f t="shared" si="0"/>
        <v>36831000</v>
      </c>
    </row>
    <row r="22" spans="6:11">
      <c r="I22">
        <v>200</v>
      </c>
      <c r="K22" t="s">
        <v>363</v>
      </c>
    </row>
    <row r="23" spans="6:11">
      <c r="I23">
        <v>325</v>
      </c>
      <c r="K23" t="s">
        <v>362</v>
      </c>
    </row>
    <row r="25" spans="6:11" ht="15.75" thickBot="1">
      <c r="I25" s="9"/>
    </row>
    <row r="26" spans="6:11" ht="15.75" thickTop="1">
      <c r="I26" s="4">
        <f>SUM(I20:I23)</f>
        <v>1080</v>
      </c>
    </row>
    <row r="29" spans="6:11" ht="15.75" thickBot="1"/>
    <row r="30" spans="6:11">
      <c r="F30" s="85" t="s">
        <v>2</v>
      </c>
      <c r="G30" s="50"/>
      <c r="H30" s="50"/>
      <c r="I30" s="50"/>
      <c r="J30" s="50"/>
      <c r="K30" s="87"/>
    </row>
    <row r="31" spans="6:11">
      <c r="F31" s="22"/>
      <c r="G31" s="11"/>
      <c r="H31" s="11"/>
      <c r="I31" s="11"/>
      <c r="J31" s="11"/>
      <c r="K31" s="88"/>
    </row>
    <row r="32" spans="6:11">
      <c r="F32" s="83" t="s">
        <v>33</v>
      </c>
      <c r="G32" s="84" t="s">
        <v>365</v>
      </c>
      <c r="H32" s="84"/>
      <c r="I32" s="84"/>
      <c r="J32" s="84"/>
      <c r="K32" s="89" t="s">
        <v>369</v>
      </c>
    </row>
    <row r="33" spans="6:11">
      <c r="F33" s="22">
        <v>0</v>
      </c>
      <c r="G33" s="11">
        <v>2</v>
      </c>
      <c r="H33" s="11"/>
      <c r="I33" s="11"/>
      <c r="J33" s="11"/>
      <c r="K33" s="88">
        <f>F33*G33</f>
        <v>0</v>
      </c>
    </row>
    <row r="34" spans="6:11">
      <c r="F34" s="22">
        <v>0</v>
      </c>
      <c r="G34" s="11">
        <f>G33+H34</f>
        <v>4</v>
      </c>
      <c r="H34" s="11">
        <v>2</v>
      </c>
      <c r="I34" s="11" t="s">
        <v>370</v>
      </c>
      <c r="J34" s="11"/>
      <c r="K34" s="88">
        <f>F34*H34</f>
        <v>0</v>
      </c>
    </row>
    <row r="35" spans="6:11">
      <c r="F35" s="22">
        <v>0</v>
      </c>
      <c r="G35" s="11">
        <f t="shared" ref="G35:G44" si="1">G34+H35</f>
        <v>6</v>
      </c>
      <c r="H35" s="11">
        <v>2</v>
      </c>
      <c r="I35" s="11" t="s">
        <v>64</v>
      </c>
      <c r="J35" s="11"/>
      <c r="K35" s="88">
        <f t="shared" ref="K35:K44" si="2">F35*H35</f>
        <v>0</v>
      </c>
    </row>
    <row r="36" spans="6:11">
      <c r="F36" s="22">
        <v>0</v>
      </c>
      <c r="G36" s="11">
        <f t="shared" si="1"/>
        <v>8</v>
      </c>
      <c r="H36" s="11">
        <v>2</v>
      </c>
      <c r="I36" s="11" t="s">
        <v>67</v>
      </c>
      <c r="J36" s="11"/>
      <c r="K36" s="88">
        <f t="shared" si="2"/>
        <v>0</v>
      </c>
    </row>
    <row r="37" spans="6:11">
      <c r="F37" s="22">
        <v>0</v>
      </c>
      <c r="G37" s="11">
        <f t="shared" si="1"/>
        <v>11</v>
      </c>
      <c r="H37" s="57">
        <v>3</v>
      </c>
      <c r="I37" s="57" t="s">
        <v>73</v>
      </c>
      <c r="J37" s="11"/>
      <c r="K37" s="88">
        <f t="shared" si="2"/>
        <v>0</v>
      </c>
    </row>
    <row r="38" spans="6:11">
      <c r="F38" s="22">
        <v>0</v>
      </c>
      <c r="G38" s="11">
        <f t="shared" si="1"/>
        <v>14</v>
      </c>
      <c r="H38" s="57">
        <v>3</v>
      </c>
      <c r="I38" s="57" t="s">
        <v>69</v>
      </c>
      <c r="J38" s="11"/>
      <c r="K38" s="88">
        <f t="shared" si="2"/>
        <v>0</v>
      </c>
    </row>
    <row r="39" spans="6:11">
      <c r="F39" s="22">
        <v>0</v>
      </c>
      <c r="G39" s="11">
        <f t="shared" si="1"/>
        <v>17</v>
      </c>
      <c r="H39" s="57">
        <v>3</v>
      </c>
      <c r="I39" s="57" t="s">
        <v>371</v>
      </c>
      <c r="J39" s="11"/>
      <c r="K39" s="88">
        <f t="shared" si="2"/>
        <v>0</v>
      </c>
    </row>
    <row r="40" spans="6:11">
      <c r="F40" s="22">
        <v>0</v>
      </c>
      <c r="G40" s="11">
        <f t="shared" si="1"/>
        <v>21</v>
      </c>
      <c r="H40" s="57">
        <v>4</v>
      </c>
      <c r="I40" s="57" t="s">
        <v>373</v>
      </c>
      <c r="J40" s="11"/>
      <c r="K40" s="88">
        <f t="shared" si="2"/>
        <v>0</v>
      </c>
    </row>
    <row r="41" spans="6:11">
      <c r="F41" s="22">
        <v>0</v>
      </c>
      <c r="G41" s="11">
        <f t="shared" si="1"/>
        <v>25</v>
      </c>
      <c r="H41" s="11">
        <v>4</v>
      </c>
      <c r="I41" s="57" t="s">
        <v>372</v>
      </c>
      <c r="J41" s="11"/>
      <c r="K41" s="88">
        <f t="shared" si="2"/>
        <v>0</v>
      </c>
    </row>
    <row r="42" spans="6:11">
      <c r="F42" s="22">
        <v>0</v>
      </c>
      <c r="G42" s="11">
        <f t="shared" si="1"/>
        <v>29</v>
      </c>
      <c r="H42" s="11">
        <v>4</v>
      </c>
      <c r="I42" s="11" t="s">
        <v>366</v>
      </c>
      <c r="J42" s="11"/>
      <c r="K42" s="88">
        <f t="shared" si="2"/>
        <v>0</v>
      </c>
    </row>
    <row r="43" spans="6:11">
      <c r="F43" s="22">
        <v>0</v>
      </c>
      <c r="G43" s="11">
        <f t="shared" si="1"/>
        <v>34</v>
      </c>
      <c r="H43" s="11">
        <v>5</v>
      </c>
      <c r="I43" s="11" t="s">
        <v>367</v>
      </c>
      <c r="J43" s="11"/>
      <c r="K43" s="88">
        <f t="shared" si="2"/>
        <v>0</v>
      </c>
    </row>
    <row r="44" spans="6:11">
      <c r="F44" s="22">
        <v>0</v>
      </c>
      <c r="G44" s="11">
        <f t="shared" si="1"/>
        <v>40</v>
      </c>
      <c r="H44" s="11">
        <v>6</v>
      </c>
      <c r="I44" s="11" t="s">
        <v>368</v>
      </c>
      <c r="J44" s="11"/>
      <c r="K44" s="88">
        <f t="shared" si="2"/>
        <v>0</v>
      </c>
    </row>
    <row r="45" spans="6:11" ht="15.75" thickBot="1">
      <c r="F45" s="22"/>
      <c r="G45" s="11"/>
      <c r="H45" s="11"/>
      <c r="I45" s="11"/>
      <c r="J45" s="11"/>
      <c r="K45" s="90"/>
    </row>
    <row r="46" spans="6:11" ht="15.75" thickTop="1">
      <c r="F46" s="22"/>
      <c r="G46" s="11"/>
      <c r="H46" s="11"/>
      <c r="I46" s="11"/>
      <c r="J46" s="11"/>
      <c r="K46" s="88">
        <f>SUM(K33:K44)</f>
        <v>0</v>
      </c>
    </row>
    <row r="47" spans="6:11" ht="15.75" thickBot="1">
      <c r="F47" s="54"/>
      <c r="G47" s="55"/>
      <c r="H47" s="55"/>
      <c r="I47" s="55"/>
      <c r="J47" s="55"/>
      <c r="K47" s="63"/>
    </row>
    <row r="48" spans="6:11">
      <c r="F48" s="85" t="s">
        <v>1</v>
      </c>
      <c r="G48" s="50"/>
      <c r="H48" s="50"/>
      <c r="I48" s="50"/>
      <c r="J48" s="50"/>
      <c r="K48" s="87"/>
    </row>
    <row r="49" spans="6:11">
      <c r="F49" s="22"/>
      <c r="G49" s="11"/>
      <c r="H49" s="11"/>
      <c r="I49" s="11"/>
      <c r="J49" s="11"/>
      <c r="K49" s="88"/>
    </row>
    <row r="50" spans="6:11">
      <c r="F50" s="83" t="s">
        <v>33</v>
      </c>
      <c r="G50" s="84" t="s">
        <v>365</v>
      </c>
      <c r="H50" s="84"/>
      <c r="I50" s="84"/>
      <c r="J50" s="84"/>
      <c r="K50" s="89" t="s">
        <v>369</v>
      </c>
    </row>
    <row r="51" spans="6:11">
      <c r="F51" s="22">
        <v>515</v>
      </c>
      <c r="G51" s="11">
        <v>5</v>
      </c>
      <c r="H51" s="11"/>
      <c r="I51" s="11"/>
      <c r="J51" s="11"/>
      <c r="K51" s="88">
        <f>F51*G51</f>
        <v>2575</v>
      </c>
    </row>
    <row r="52" spans="6:11">
      <c r="F52" s="22">
        <v>0</v>
      </c>
      <c r="G52" s="11">
        <f>G51+H52</f>
        <v>7</v>
      </c>
      <c r="H52" s="11">
        <v>2</v>
      </c>
      <c r="I52" s="11" t="s">
        <v>370</v>
      </c>
      <c r="J52" s="11"/>
      <c r="K52" s="88">
        <f>F52*H52</f>
        <v>0</v>
      </c>
    </row>
    <row r="53" spans="6:11">
      <c r="F53" s="22">
        <v>0</v>
      </c>
      <c r="G53" s="11">
        <f t="shared" ref="G53:G62" si="3">G52+H53</f>
        <v>9</v>
      </c>
      <c r="H53" s="11">
        <v>2</v>
      </c>
      <c r="I53" s="11" t="s">
        <v>64</v>
      </c>
      <c r="J53" s="11"/>
      <c r="K53" s="88">
        <f t="shared" ref="K53:K62" si="4">F53*H53</f>
        <v>0</v>
      </c>
    </row>
    <row r="54" spans="6:11">
      <c r="F54" s="22">
        <v>0</v>
      </c>
      <c r="G54" s="11">
        <f t="shared" si="3"/>
        <v>11</v>
      </c>
      <c r="H54" s="11">
        <v>2</v>
      </c>
      <c r="I54" s="11" t="s">
        <v>67</v>
      </c>
      <c r="J54" s="11"/>
      <c r="K54" s="88">
        <f t="shared" si="4"/>
        <v>0</v>
      </c>
    </row>
    <row r="55" spans="6:11">
      <c r="F55" s="22">
        <v>0</v>
      </c>
      <c r="G55" s="11">
        <f t="shared" si="3"/>
        <v>14</v>
      </c>
      <c r="H55" s="57">
        <v>3</v>
      </c>
      <c r="I55" s="57" t="s">
        <v>73</v>
      </c>
      <c r="J55" s="11"/>
      <c r="K55" s="88">
        <f t="shared" si="4"/>
        <v>0</v>
      </c>
    </row>
    <row r="56" spans="6:11">
      <c r="F56" s="22">
        <v>0</v>
      </c>
      <c r="G56" s="11">
        <f t="shared" si="3"/>
        <v>17</v>
      </c>
      <c r="H56" s="57">
        <v>3</v>
      </c>
      <c r="I56" s="57" t="s">
        <v>69</v>
      </c>
      <c r="J56" s="11"/>
      <c r="K56" s="88">
        <f t="shared" si="4"/>
        <v>0</v>
      </c>
    </row>
    <row r="57" spans="6:11">
      <c r="F57" s="22">
        <v>0</v>
      </c>
      <c r="G57" s="11">
        <f t="shared" si="3"/>
        <v>20</v>
      </c>
      <c r="H57" s="57">
        <v>3</v>
      </c>
      <c r="I57" s="57" t="s">
        <v>371</v>
      </c>
      <c r="J57" s="11"/>
      <c r="K57" s="88">
        <f t="shared" si="4"/>
        <v>0</v>
      </c>
    </row>
    <row r="58" spans="6:11">
      <c r="F58" s="22">
        <v>0</v>
      </c>
      <c r="G58" s="11">
        <f t="shared" si="3"/>
        <v>24</v>
      </c>
      <c r="H58" s="57">
        <v>4</v>
      </c>
      <c r="I58" s="57" t="s">
        <v>373</v>
      </c>
      <c r="J58" s="11"/>
      <c r="K58" s="88">
        <f t="shared" si="4"/>
        <v>0</v>
      </c>
    </row>
    <row r="59" spans="6:11">
      <c r="F59" s="22">
        <v>0</v>
      </c>
      <c r="G59" s="11">
        <f t="shared" si="3"/>
        <v>28</v>
      </c>
      <c r="H59" s="11">
        <v>4</v>
      </c>
      <c r="I59" s="57" t="s">
        <v>372</v>
      </c>
      <c r="J59" s="11"/>
      <c r="K59" s="88">
        <f t="shared" si="4"/>
        <v>0</v>
      </c>
    </row>
    <row r="60" spans="6:11">
      <c r="F60" s="22">
        <v>0</v>
      </c>
      <c r="G60" s="11">
        <f t="shared" si="3"/>
        <v>32</v>
      </c>
      <c r="H60" s="11">
        <v>4</v>
      </c>
      <c r="I60" s="11" t="s">
        <v>366</v>
      </c>
      <c r="J60" s="11"/>
      <c r="K60" s="88">
        <f t="shared" si="4"/>
        <v>0</v>
      </c>
    </row>
    <row r="61" spans="6:11">
      <c r="F61" s="22">
        <v>0</v>
      </c>
      <c r="G61" s="11">
        <f t="shared" si="3"/>
        <v>37</v>
      </c>
      <c r="H61" s="11">
        <v>5</v>
      </c>
      <c r="I61" s="11" t="s">
        <v>367</v>
      </c>
      <c r="J61" s="11"/>
      <c r="K61" s="88">
        <f t="shared" si="4"/>
        <v>0</v>
      </c>
    </row>
    <row r="62" spans="6:11">
      <c r="F62" s="22">
        <v>0</v>
      </c>
      <c r="G62" s="11">
        <f t="shared" si="3"/>
        <v>43</v>
      </c>
      <c r="H62" s="11">
        <v>6</v>
      </c>
      <c r="I62" s="11" t="s">
        <v>368</v>
      </c>
      <c r="J62" s="11"/>
      <c r="K62" s="88">
        <f t="shared" si="4"/>
        <v>0</v>
      </c>
    </row>
    <row r="63" spans="6:11" ht="15.75" thickBot="1">
      <c r="F63" s="22"/>
      <c r="G63" s="11"/>
      <c r="H63" s="11"/>
      <c r="I63" s="11"/>
      <c r="J63" s="11"/>
      <c r="K63" s="90"/>
    </row>
    <row r="64" spans="6:11" ht="15.75" thickTop="1">
      <c r="F64" s="22"/>
      <c r="G64" s="11"/>
      <c r="H64" s="11"/>
      <c r="I64" s="11"/>
      <c r="J64" s="11"/>
      <c r="K64" s="88">
        <f>SUM(K51:K62)</f>
        <v>2575</v>
      </c>
    </row>
    <row r="65" spans="6:11" ht="15.75" thickBot="1">
      <c r="F65" s="54"/>
      <c r="G65" s="55"/>
      <c r="H65" s="55"/>
      <c r="I65" s="55"/>
      <c r="J65" s="55"/>
      <c r="K65" s="63"/>
    </row>
    <row r="66" spans="6:11">
      <c r="F66" s="85" t="s">
        <v>3</v>
      </c>
      <c r="G66" s="50"/>
      <c r="H66" s="50"/>
      <c r="I66" s="50"/>
      <c r="J66" s="50"/>
      <c r="K66" s="87"/>
    </row>
    <row r="67" spans="6:11">
      <c r="F67" s="22"/>
      <c r="G67" s="11"/>
      <c r="H67" s="11"/>
      <c r="I67" s="11"/>
      <c r="J67" s="11"/>
      <c r="K67" s="88"/>
    </row>
    <row r="68" spans="6:11">
      <c r="F68" s="83" t="s">
        <v>33</v>
      </c>
      <c r="G68" s="84" t="s">
        <v>365</v>
      </c>
      <c r="H68" s="84"/>
      <c r="I68" s="84"/>
      <c r="J68" s="84"/>
      <c r="K68" s="89" t="s">
        <v>369</v>
      </c>
    </row>
    <row r="69" spans="6:11">
      <c r="F69" s="22">
        <v>309</v>
      </c>
      <c r="G69" s="11">
        <v>9</v>
      </c>
      <c r="H69" s="11"/>
      <c r="I69" s="11"/>
      <c r="J69" s="11"/>
      <c r="K69" s="88">
        <f>F69*G69</f>
        <v>2781</v>
      </c>
    </row>
    <row r="70" spans="6:11">
      <c r="F70" s="22">
        <v>0</v>
      </c>
      <c r="G70" s="11">
        <f>G69+H70</f>
        <v>11</v>
      </c>
      <c r="H70" s="11">
        <v>2</v>
      </c>
      <c r="I70" s="11" t="s">
        <v>370</v>
      </c>
      <c r="J70" s="11"/>
      <c r="K70" s="88">
        <f>F70*H70</f>
        <v>0</v>
      </c>
    </row>
    <row r="71" spans="6:11">
      <c r="F71" s="22">
        <v>0</v>
      </c>
      <c r="G71" s="11">
        <f t="shared" ref="G71:G80" si="5">G70+H71</f>
        <v>13</v>
      </c>
      <c r="H71" s="11">
        <v>2</v>
      </c>
      <c r="I71" s="11" t="s">
        <v>64</v>
      </c>
      <c r="J71" s="11"/>
      <c r="K71" s="88">
        <f t="shared" ref="K71:K80" si="6">F71*H71</f>
        <v>0</v>
      </c>
    </row>
    <row r="72" spans="6:11">
      <c r="F72" s="22">
        <v>0</v>
      </c>
      <c r="G72" s="11">
        <f t="shared" si="5"/>
        <v>15</v>
      </c>
      <c r="H72" s="11">
        <v>2</v>
      </c>
      <c r="I72" s="11" t="s">
        <v>67</v>
      </c>
      <c r="J72" s="11"/>
      <c r="K72" s="88">
        <f t="shared" si="6"/>
        <v>0</v>
      </c>
    </row>
    <row r="73" spans="6:11">
      <c r="F73" s="22">
        <v>0</v>
      </c>
      <c r="G73" s="11">
        <f t="shared" si="5"/>
        <v>18</v>
      </c>
      <c r="H73" s="57">
        <v>3</v>
      </c>
      <c r="I73" s="57" t="s">
        <v>73</v>
      </c>
      <c r="J73" s="11"/>
      <c r="K73" s="88">
        <f t="shared" si="6"/>
        <v>0</v>
      </c>
    </row>
    <row r="74" spans="6:11">
      <c r="F74" s="22">
        <v>0</v>
      </c>
      <c r="G74" s="11">
        <f t="shared" si="5"/>
        <v>21</v>
      </c>
      <c r="H74" s="57">
        <v>3</v>
      </c>
      <c r="I74" s="57" t="s">
        <v>69</v>
      </c>
      <c r="J74" s="11"/>
      <c r="K74" s="88">
        <f t="shared" si="6"/>
        <v>0</v>
      </c>
    </row>
    <row r="75" spans="6:11">
      <c r="F75" s="22">
        <v>0</v>
      </c>
      <c r="G75" s="11">
        <f t="shared" si="5"/>
        <v>24</v>
      </c>
      <c r="H75" s="57">
        <v>3</v>
      </c>
      <c r="I75" s="57" t="s">
        <v>371</v>
      </c>
      <c r="J75" s="11"/>
      <c r="K75" s="88">
        <f t="shared" si="6"/>
        <v>0</v>
      </c>
    </row>
    <row r="76" spans="6:11">
      <c r="F76" s="22">
        <v>0</v>
      </c>
      <c r="G76" s="11">
        <f t="shared" si="5"/>
        <v>28</v>
      </c>
      <c r="H76" s="57">
        <v>4</v>
      </c>
      <c r="I76" s="57" t="s">
        <v>373</v>
      </c>
      <c r="J76" s="11"/>
      <c r="K76" s="88">
        <f t="shared" si="6"/>
        <v>0</v>
      </c>
    </row>
    <row r="77" spans="6:11">
      <c r="F77" s="22">
        <v>0</v>
      </c>
      <c r="G77" s="11">
        <f t="shared" si="5"/>
        <v>32</v>
      </c>
      <c r="H77" s="11">
        <v>4</v>
      </c>
      <c r="I77" s="57" t="s">
        <v>372</v>
      </c>
      <c r="J77" s="11"/>
      <c r="K77" s="88">
        <f t="shared" si="6"/>
        <v>0</v>
      </c>
    </row>
    <row r="78" spans="6:11">
      <c r="F78" s="22">
        <v>0</v>
      </c>
      <c r="G78" s="11">
        <f t="shared" si="5"/>
        <v>36</v>
      </c>
      <c r="H78" s="11">
        <v>4</v>
      </c>
      <c r="I78" s="11" t="s">
        <v>366</v>
      </c>
      <c r="J78" s="11"/>
      <c r="K78" s="88">
        <f t="shared" si="6"/>
        <v>0</v>
      </c>
    </row>
    <row r="79" spans="6:11">
      <c r="F79" s="22">
        <v>0</v>
      </c>
      <c r="G79" s="11">
        <f t="shared" si="5"/>
        <v>41</v>
      </c>
      <c r="H79" s="11">
        <v>5</v>
      </c>
      <c r="I79" s="11" t="s">
        <v>367</v>
      </c>
      <c r="J79" s="11"/>
      <c r="K79" s="88">
        <f t="shared" si="6"/>
        <v>0</v>
      </c>
    </row>
    <row r="80" spans="6:11">
      <c r="F80" s="22">
        <v>0</v>
      </c>
      <c r="G80" s="11">
        <f t="shared" si="5"/>
        <v>47</v>
      </c>
      <c r="H80" s="11">
        <v>6</v>
      </c>
      <c r="I80" s="11" t="s">
        <v>368</v>
      </c>
      <c r="J80" s="11"/>
      <c r="K80" s="88">
        <f t="shared" si="6"/>
        <v>0</v>
      </c>
    </row>
    <row r="81" spans="6:11" ht="15.75" thickBot="1">
      <c r="F81" s="22"/>
      <c r="G81" s="11"/>
      <c r="H81" s="11"/>
      <c r="I81" s="11"/>
      <c r="J81" s="11"/>
      <c r="K81" s="90"/>
    </row>
    <row r="82" spans="6:11" ht="15.75" thickTop="1">
      <c r="F82" s="22"/>
      <c r="G82" s="11"/>
      <c r="H82" s="11"/>
      <c r="I82" s="11"/>
      <c r="J82" s="11"/>
      <c r="K82" s="88">
        <f>SUM(K69:K80)</f>
        <v>2781</v>
      </c>
    </row>
    <row r="83" spans="6:11" ht="15.75" thickBot="1">
      <c r="F83" s="54"/>
      <c r="G83" s="55"/>
      <c r="H83" s="55"/>
      <c r="I83" s="55"/>
      <c r="J83" s="55"/>
      <c r="K83" s="63"/>
    </row>
    <row r="84" spans="6:11">
      <c r="F84" s="85" t="s">
        <v>341</v>
      </c>
      <c r="G84" s="50"/>
      <c r="H84" s="50"/>
      <c r="I84" s="50"/>
      <c r="J84" s="50"/>
      <c r="K84" s="87"/>
    </row>
    <row r="85" spans="6:11">
      <c r="F85" s="22"/>
      <c r="G85" s="11"/>
      <c r="H85" s="11"/>
      <c r="I85" s="11"/>
      <c r="J85" s="11"/>
      <c r="K85" s="88"/>
    </row>
    <row r="86" spans="6:11">
      <c r="F86" s="83" t="s">
        <v>33</v>
      </c>
      <c r="G86" s="84" t="s">
        <v>365</v>
      </c>
      <c r="H86" s="84"/>
      <c r="I86" s="84"/>
      <c r="J86" s="84"/>
      <c r="K86" s="89" t="s">
        <v>369</v>
      </c>
    </row>
    <row r="87" spans="6:11">
      <c r="F87" s="22">
        <v>206</v>
      </c>
      <c r="G87" s="11">
        <v>14</v>
      </c>
      <c r="H87" s="11"/>
      <c r="I87" s="11"/>
      <c r="J87" s="11"/>
      <c r="K87" s="88">
        <f>F87*G87</f>
        <v>2884</v>
      </c>
    </row>
    <row r="88" spans="6:11">
      <c r="F88" s="22">
        <v>0</v>
      </c>
      <c r="G88" s="11">
        <f>G87+H88</f>
        <v>16</v>
      </c>
      <c r="H88" s="11">
        <v>2</v>
      </c>
      <c r="I88" s="11" t="s">
        <v>370</v>
      </c>
      <c r="J88" s="11"/>
      <c r="K88" s="88">
        <f>F88*H88</f>
        <v>0</v>
      </c>
    </row>
    <row r="89" spans="6:11">
      <c r="F89" s="22">
        <v>0</v>
      </c>
      <c r="G89" s="11">
        <f t="shared" ref="G89:G98" si="7">G88+H89</f>
        <v>18</v>
      </c>
      <c r="H89" s="11">
        <v>2</v>
      </c>
      <c r="I89" s="11" t="s">
        <v>64</v>
      </c>
      <c r="J89" s="11"/>
      <c r="K89" s="88">
        <f t="shared" ref="K89:K98" si="8">F89*H89</f>
        <v>0</v>
      </c>
    </row>
    <row r="90" spans="6:11">
      <c r="F90" s="22">
        <v>0</v>
      </c>
      <c r="G90" s="11">
        <f t="shared" si="7"/>
        <v>20</v>
      </c>
      <c r="H90" s="11">
        <v>2</v>
      </c>
      <c r="I90" s="11" t="s">
        <v>67</v>
      </c>
      <c r="J90" s="11"/>
      <c r="K90" s="88">
        <f t="shared" si="8"/>
        <v>0</v>
      </c>
    </row>
    <row r="91" spans="6:11">
      <c r="F91" s="22">
        <v>0</v>
      </c>
      <c r="G91" s="11">
        <f t="shared" si="7"/>
        <v>23</v>
      </c>
      <c r="H91" s="57">
        <v>3</v>
      </c>
      <c r="I91" s="57" t="s">
        <v>73</v>
      </c>
      <c r="J91" s="11"/>
      <c r="K91" s="88">
        <f t="shared" si="8"/>
        <v>0</v>
      </c>
    </row>
    <row r="92" spans="6:11">
      <c r="F92" s="22">
        <v>0</v>
      </c>
      <c r="G92" s="11">
        <f t="shared" si="7"/>
        <v>26</v>
      </c>
      <c r="H92" s="57">
        <v>3</v>
      </c>
      <c r="I92" s="57" t="s">
        <v>69</v>
      </c>
      <c r="J92" s="11"/>
      <c r="K92" s="88">
        <f t="shared" si="8"/>
        <v>0</v>
      </c>
    </row>
    <row r="93" spans="6:11">
      <c r="F93" s="22">
        <v>0</v>
      </c>
      <c r="G93" s="11">
        <f t="shared" si="7"/>
        <v>29</v>
      </c>
      <c r="H93" s="57">
        <v>3</v>
      </c>
      <c r="I93" s="57" t="s">
        <v>371</v>
      </c>
      <c r="J93" s="11"/>
      <c r="K93" s="88">
        <f t="shared" si="8"/>
        <v>0</v>
      </c>
    </row>
    <row r="94" spans="6:11">
      <c r="F94" s="22">
        <v>0</v>
      </c>
      <c r="G94" s="11">
        <f t="shared" si="7"/>
        <v>33</v>
      </c>
      <c r="H94" s="57">
        <v>4</v>
      </c>
      <c r="I94" s="57" t="s">
        <v>373</v>
      </c>
      <c r="J94" s="11"/>
      <c r="K94" s="88">
        <f t="shared" si="8"/>
        <v>0</v>
      </c>
    </row>
    <row r="95" spans="6:11">
      <c r="F95" s="22">
        <v>0</v>
      </c>
      <c r="G95" s="11">
        <f t="shared" si="7"/>
        <v>37</v>
      </c>
      <c r="H95" s="11">
        <v>4</v>
      </c>
      <c r="I95" s="57" t="s">
        <v>372</v>
      </c>
      <c r="J95" s="11"/>
      <c r="K95" s="88">
        <f t="shared" si="8"/>
        <v>0</v>
      </c>
    </row>
    <row r="96" spans="6:11">
      <c r="F96" s="22">
        <v>0</v>
      </c>
      <c r="G96" s="11">
        <f t="shared" si="7"/>
        <v>41</v>
      </c>
      <c r="H96" s="11">
        <v>4</v>
      </c>
      <c r="I96" s="11" t="s">
        <v>366</v>
      </c>
      <c r="J96" s="11"/>
      <c r="K96" s="88">
        <f t="shared" si="8"/>
        <v>0</v>
      </c>
    </row>
    <row r="97" spans="6:11">
      <c r="F97" s="22">
        <v>0</v>
      </c>
      <c r="G97" s="11">
        <f t="shared" si="7"/>
        <v>46</v>
      </c>
      <c r="H97" s="11">
        <v>5</v>
      </c>
      <c r="I97" s="11" t="s">
        <v>367</v>
      </c>
      <c r="J97" s="11"/>
      <c r="K97" s="88">
        <f t="shared" si="8"/>
        <v>0</v>
      </c>
    </row>
    <row r="98" spans="6:11">
      <c r="F98" s="22">
        <v>0</v>
      </c>
      <c r="G98" s="11">
        <f t="shared" si="7"/>
        <v>52</v>
      </c>
      <c r="H98" s="11">
        <v>6</v>
      </c>
      <c r="I98" s="11" t="s">
        <v>368</v>
      </c>
      <c r="J98" s="11"/>
      <c r="K98" s="88">
        <f t="shared" si="8"/>
        <v>0</v>
      </c>
    </row>
    <row r="99" spans="6:11" ht="15.75" thickBot="1">
      <c r="F99" s="22"/>
      <c r="G99" s="11"/>
      <c r="H99" s="11"/>
      <c r="I99" s="11"/>
      <c r="J99" s="11"/>
      <c r="K99" s="90"/>
    </row>
    <row r="100" spans="6:11" ht="15.75" thickTop="1">
      <c r="F100" s="22"/>
      <c r="G100" s="11"/>
      <c r="H100" s="11"/>
      <c r="I100" s="11"/>
      <c r="J100" s="11"/>
      <c r="K100" s="88">
        <f>SUM(K87:K98)</f>
        <v>2884</v>
      </c>
    </row>
    <row r="101" spans="6:11" ht="15.75" thickBot="1">
      <c r="F101" s="54"/>
      <c r="G101" s="55"/>
      <c r="H101" s="55"/>
      <c r="I101" s="55"/>
      <c r="J101" s="55"/>
      <c r="K101" s="63"/>
    </row>
    <row r="102" spans="6:11">
      <c r="F102" s="86"/>
      <c r="G102" s="11"/>
      <c r="H102" s="11"/>
      <c r="I102" s="11"/>
      <c r="J102" s="11"/>
      <c r="K102" s="15"/>
    </row>
    <row r="103" spans="6:11" ht="15.75" thickBot="1">
      <c r="F103" s="11"/>
      <c r="G103" s="11"/>
      <c r="H103" s="11"/>
      <c r="I103" s="11"/>
      <c r="J103" s="11"/>
      <c r="K103" s="19"/>
    </row>
    <row r="104" spans="6:11" ht="15.75" thickTop="1">
      <c r="F104" s="84"/>
      <c r="G104" s="84"/>
      <c r="H104" s="84"/>
      <c r="I104" s="84"/>
      <c r="J104" s="84"/>
      <c r="K104" s="45"/>
    </row>
    <row r="105" spans="6:11">
      <c r="F105" s="4"/>
      <c r="G105" s="4"/>
      <c r="H105" s="4"/>
      <c r="I105" s="4"/>
      <c r="J105" s="4"/>
      <c r="K105" s="4">
        <f>K46+K64+K82+K100</f>
        <v>8240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B2:D8"/>
  <sheetViews>
    <sheetView workbookViewId="0">
      <selection activeCell="D6" sqref="D6"/>
    </sheetView>
  </sheetViews>
  <sheetFormatPr baseColWidth="10" defaultRowHeight="15"/>
  <cols>
    <col min="1" max="1" width="5.42578125" customWidth="1"/>
  </cols>
  <sheetData>
    <row r="2" spans="2:4">
      <c r="B2" t="s">
        <v>353</v>
      </c>
      <c r="D2" s="4">
        <v>6500000</v>
      </c>
    </row>
    <row r="4" spans="2:4">
      <c r="B4" t="s">
        <v>354</v>
      </c>
      <c r="D4" s="4">
        <v>1300</v>
      </c>
    </row>
    <row r="6" spans="2:4">
      <c r="B6" t="s">
        <v>356</v>
      </c>
      <c r="D6" s="75">
        <v>7</v>
      </c>
    </row>
    <row r="8" spans="2:4">
      <c r="B8" t="s">
        <v>355</v>
      </c>
      <c r="D8" s="4">
        <f>D4*120*D6</f>
        <v>1092000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T20"/>
  <sheetViews>
    <sheetView workbookViewId="0">
      <selection activeCell="R21" sqref="R21"/>
    </sheetView>
  </sheetViews>
  <sheetFormatPr baseColWidth="10" defaultRowHeight="15"/>
  <cols>
    <col min="1" max="1" width="5.7109375" customWidth="1"/>
    <col min="2" max="2" width="17.140625" bestFit="1" customWidth="1"/>
    <col min="3" max="3" width="5.7109375" customWidth="1"/>
    <col min="4" max="4" width="17.140625" bestFit="1" customWidth="1"/>
    <col min="5" max="5" width="5.7109375" customWidth="1"/>
    <col min="6" max="6" width="17.140625" bestFit="1" customWidth="1"/>
    <col min="7" max="7" width="5.7109375" customWidth="1"/>
    <col min="8" max="8" width="17.140625" bestFit="1" customWidth="1"/>
    <col min="9" max="9" width="5.7109375" customWidth="1"/>
    <col min="10" max="10" width="17.140625" bestFit="1" customWidth="1"/>
    <col min="11" max="11" width="5.7109375" customWidth="1"/>
    <col min="12" max="12" width="17.140625" bestFit="1" customWidth="1"/>
    <col min="13" max="13" width="5.7109375" customWidth="1"/>
    <col min="14" max="14" width="17.140625" bestFit="1" customWidth="1"/>
    <col min="15" max="15" width="5.7109375" customWidth="1"/>
    <col min="16" max="16" width="17.140625" bestFit="1" customWidth="1"/>
    <col min="17" max="17" width="5.7109375" customWidth="1"/>
    <col min="18" max="18" width="17.140625" bestFit="1" customWidth="1"/>
    <col min="19" max="19" width="5.7109375" customWidth="1"/>
    <col min="20" max="20" width="17.140625" bestFit="1" customWidth="1"/>
    <col min="21" max="21" width="5.7109375" customWidth="1"/>
    <col min="23" max="23" width="5.7109375" customWidth="1"/>
    <col min="25" max="25" width="5.7109375" customWidth="1"/>
  </cols>
  <sheetData>
    <row r="2" spans="1:20">
      <c r="B2" s="1" t="s">
        <v>173</v>
      </c>
    </row>
    <row r="4" spans="1:20">
      <c r="B4" s="5" t="s">
        <v>175</v>
      </c>
      <c r="D4" s="5" t="s">
        <v>42</v>
      </c>
      <c r="F4" s="5" t="s">
        <v>43</v>
      </c>
      <c r="H4" s="5" t="s">
        <v>44</v>
      </c>
      <c r="J4" s="5" t="s">
        <v>45</v>
      </c>
      <c r="L4" s="5" t="s">
        <v>46</v>
      </c>
      <c r="N4" s="5" t="s">
        <v>47</v>
      </c>
      <c r="P4" s="5" t="s">
        <v>84</v>
      </c>
      <c r="R4" s="5" t="s">
        <v>83</v>
      </c>
      <c r="T4" s="5" t="s">
        <v>160</v>
      </c>
    </row>
    <row r="5" spans="1:20">
      <c r="B5" s="5"/>
      <c r="D5" s="5"/>
      <c r="F5" s="5"/>
      <c r="H5" s="5"/>
      <c r="J5" s="5"/>
      <c r="L5" s="5"/>
      <c r="N5" s="5"/>
      <c r="P5" s="5" t="s">
        <v>48</v>
      </c>
      <c r="R5" s="5" t="s">
        <v>49</v>
      </c>
      <c r="T5" s="5" t="s">
        <v>165</v>
      </c>
    </row>
    <row r="6" spans="1:20">
      <c r="B6" s="5"/>
      <c r="D6" s="5"/>
      <c r="F6" s="5"/>
      <c r="H6" s="5"/>
      <c r="J6" s="5"/>
      <c r="L6" s="5"/>
      <c r="N6" s="5"/>
      <c r="P6" s="5"/>
      <c r="R6" s="5"/>
      <c r="T6" s="5"/>
    </row>
    <row r="7" spans="1:20">
      <c r="A7">
        <v>0</v>
      </c>
      <c r="B7" t="s">
        <v>168</v>
      </c>
      <c r="E7">
        <v>0</v>
      </c>
      <c r="F7" t="s">
        <v>268</v>
      </c>
      <c r="I7">
        <v>2</v>
      </c>
      <c r="J7" t="s">
        <v>268</v>
      </c>
      <c r="K7">
        <v>1</v>
      </c>
      <c r="L7" t="s">
        <v>323</v>
      </c>
      <c r="O7">
        <v>0</v>
      </c>
      <c r="P7" t="s">
        <v>170</v>
      </c>
      <c r="Q7">
        <v>0</v>
      </c>
      <c r="R7" t="s">
        <v>187</v>
      </c>
      <c r="S7">
        <v>3</v>
      </c>
      <c r="T7" t="s">
        <v>273</v>
      </c>
    </row>
    <row r="8" spans="1:20">
      <c r="A8">
        <v>0</v>
      </c>
      <c r="B8" t="s">
        <v>169</v>
      </c>
      <c r="E8">
        <v>2</v>
      </c>
      <c r="F8" t="s">
        <v>267</v>
      </c>
      <c r="I8">
        <v>4</v>
      </c>
      <c r="J8" t="s">
        <v>267</v>
      </c>
      <c r="K8">
        <v>2</v>
      </c>
      <c r="L8" t="s">
        <v>267</v>
      </c>
      <c r="O8">
        <v>5</v>
      </c>
      <c r="P8" t="s">
        <v>176</v>
      </c>
      <c r="S8">
        <v>2</v>
      </c>
      <c r="T8" t="s">
        <v>188</v>
      </c>
    </row>
    <row r="9" spans="1:20">
      <c r="E9">
        <v>2</v>
      </c>
      <c r="F9" t="s">
        <v>269</v>
      </c>
      <c r="I9">
        <v>5</v>
      </c>
      <c r="J9" t="s">
        <v>269</v>
      </c>
      <c r="K9">
        <v>2</v>
      </c>
      <c r="L9" t="s">
        <v>269</v>
      </c>
      <c r="S9">
        <v>2</v>
      </c>
      <c r="T9" t="s">
        <v>274</v>
      </c>
    </row>
    <row r="10" spans="1:20">
      <c r="A10">
        <v>0</v>
      </c>
      <c r="B10" t="s">
        <v>170</v>
      </c>
      <c r="E10">
        <v>4</v>
      </c>
      <c r="F10" t="s">
        <v>270</v>
      </c>
      <c r="I10">
        <v>8</v>
      </c>
      <c r="J10" t="s">
        <v>270</v>
      </c>
      <c r="K10">
        <v>4</v>
      </c>
      <c r="L10" t="s">
        <v>270</v>
      </c>
    </row>
    <row r="11" spans="1:20">
      <c r="A11">
        <v>0</v>
      </c>
      <c r="B11" t="s">
        <v>176</v>
      </c>
      <c r="S11">
        <v>44</v>
      </c>
      <c r="T11" t="s">
        <v>277</v>
      </c>
    </row>
    <row r="12" spans="1:20">
      <c r="E12">
        <v>3</v>
      </c>
      <c r="F12" t="s">
        <v>273</v>
      </c>
      <c r="K12">
        <v>3</v>
      </c>
      <c r="L12" t="s">
        <v>273</v>
      </c>
      <c r="S12">
        <v>8</v>
      </c>
      <c r="T12" t="s">
        <v>276</v>
      </c>
    </row>
    <row r="13" spans="1:20">
      <c r="A13">
        <v>0</v>
      </c>
      <c r="B13" t="s">
        <v>171</v>
      </c>
      <c r="E13">
        <v>2</v>
      </c>
      <c r="F13" t="s">
        <v>188</v>
      </c>
      <c r="K13">
        <v>2</v>
      </c>
      <c r="L13" t="s">
        <v>188</v>
      </c>
      <c r="S13">
        <v>6</v>
      </c>
      <c r="T13" t="s">
        <v>275</v>
      </c>
    </row>
    <row r="14" spans="1:20">
      <c r="A14">
        <v>1</v>
      </c>
      <c r="B14" t="s">
        <v>172</v>
      </c>
      <c r="E14">
        <v>2</v>
      </c>
      <c r="F14" t="s">
        <v>274</v>
      </c>
      <c r="K14">
        <v>2</v>
      </c>
      <c r="L14" t="s">
        <v>274</v>
      </c>
    </row>
    <row r="16" spans="1:20">
      <c r="A16">
        <v>1</v>
      </c>
      <c r="B16" t="s">
        <v>178</v>
      </c>
      <c r="E16">
        <v>4</v>
      </c>
      <c r="F16" t="s">
        <v>271</v>
      </c>
      <c r="I16">
        <v>4</v>
      </c>
      <c r="J16" t="s">
        <v>271</v>
      </c>
      <c r="K16">
        <v>4</v>
      </c>
      <c r="L16" t="s">
        <v>271</v>
      </c>
      <c r="S16">
        <v>0</v>
      </c>
      <c r="T16" t="s">
        <v>271</v>
      </c>
    </row>
    <row r="17" spans="1:20">
      <c r="A17">
        <v>1</v>
      </c>
      <c r="B17" t="s">
        <v>179</v>
      </c>
      <c r="E17">
        <v>4</v>
      </c>
      <c r="F17" t="s">
        <v>272</v>
      </c>
      <c r="I17">
        <v>4</v>
      </c>
      <c r="J17" t="s">
        <v>272</v>
      </c>
      <c r="K17">
        <v>4</v>
      </c>
      <c r="L17" t="s">
        <v>272</v>
      </c>
      <c r="S17">
        <v>0</v>
      </c>
      <c r="T17" t="s">
        <v>272</v>
      </c>
    </row>
    <row r="19" spans="1:20">
      <c r="A19">
        <v>6</v>
      </c>
      <c r="B19" t="s">
        <v>181</v>
      </c>
    </row>
    <row r="20" spans="1:20">
      <c r="A20">
        <v>4</v>
      </c>
      <c r="B20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54"/>
  <sheetViews>
    <sheetView tabSelected="1" topLeftCell="A49" workbookViewId="0">
      <selection activeCell="F54" sqref="F54"/>
    </sheetView>
  </sheetViews>
  <sheetFormatPr baseColWidth="10" defaultRowHeight="15"/>
  <cols>
    <col min="1" max="1" width="5.7109375" customWidth="1"/>
    <col min="2" max="2" width="17.5703125" bestFit="1" customWidth="1"/>
    <col min="3" max="3" width="5.7109375" customWidth="1"/>
    <col min="4" max="4" width="17.5703125" bestFit="1" customWidth="1"/>
    <col min="5" max="5" width="5.7109375" customWidth="1"/>
    <col min="6" max="6" width="17.5703125" bestFit="1" customWidth="1"/>
    <col min="7" max="7" width="5.7109375" customWidth="1"/>
    <col min="8" max="8" width="17.5703125" bestFit="1" customWidth="1"/>
    <col min="9" max="9" width="5.7109375" customWidth="1"/>
    <col min="10" max="10" width="17.5703125" bestFit="1" customWidth="1"/>
    <col min="11" max="11" width="5.7109375" customWidth="1"/>
    <col min="12" max="12" width="17.5703125" bestFit="1" customWidth="1"/>
    <col min="13" max="13" width="5.7109375" customWidth="1"/>
    <col min="14" max="14" width="17.5703125" bestFit="1" customWidth="1"/>
    <col min="15" max="15" width="5.7109375" customWidth="1"/>
    <col min="16" max="16" width="17.5703125" bestFit="1" customWidth="1"/>
    <col min="17" max="17" width="5.7109375" customWidth="1"/>
    <col min="18" max="18" width="17.5703125" bestFit="1" customWidth="1"/>
    <col min="19" max="19" width="5.7109375" customWidth="1"/>
    <col min="20" max="20" width="17.5703125" bestFit="1" customWidth="1"/>
    <col min="21" max="21" width="5.7109375" customWidth="1"/>
    <col min="23" max="23" width="5.7109375" customWidth="1"/>
  </cols>
  <sheetData>
    <row r="1" spans="1:25">
      <c r="X1" s="46"/>
      <c r="Y1" s="11"/>
    </row>
    <row r="2" spans="1:25">
      <c r="B2" s="1" t="s">
        <v>174</v>
      </c>
      <c r="D2" s="1"/>
      <c r="F2" s="1"/>
      <c r="H2" s="1"/>
      <c r="J2" s="1"/>
      <c r="L2" s="1"/>
      <c r="N2" s="1"/>
      <c r="P2" s="1"/>
      <c r="R2" s="1"/>
      <c r="T2" s="1"/>
      <c r="X2" s="46"/>
      <c r="Y2" s="11"/>
    </row>
    <row r="3" spans="1:25">
      <c r="X3" s="46"/>
      <c r="Y3" s="11"/>
    </row>
    <row r="4" spans="1:25">
      <c r="B4" s="5" t="s">
        <v>175</v>
      </c>
      <c r="D4" s="5" t="s">
        <v>42</v>
      </c>
      <c r="F4" s="5" t="s">
        <v>43</v>
      </c>
      <c r="H4" s="5" t="s">
        <v>44</v>
      </c>
      <c r="J4" s="5" t="s">
        <v>45</v>
      </c>
      <c r="L4" s="5" t="s">
        <v>46</v>
      </c>
      <c r="N4" s="5" t="s">
        <v>47</v>
      </c>
      <c r="P4" s="5" t="s">
        <v>84</v>
      </c>
      <c r="R4" s="5" t="s">
        <v>83</v>
      </c>
      <c r="T4" s="5" t="s">
        <v>160</v>
      </c>
      <c r="X4" s="46"/>
      <c r="Y4" s="11"/>
    </row>
    <row r="5" spans="1:25">
      <c r="B5" s="5"/>
      <c r="D5" s="5"/>
      <c r="F5" s="5"/>
      <c r="H5" s="5"/>
      <c r="J5" s="5"/>
      <c r="L5" s="5"/>
      <c r="N5" s="5"/>
      <c r="P5" s="5" t="s">
        <v>48</v>
      </c>
      <c r="R5" s="5" t="s">
        <v>49</v>
      </c>
      <c r="T5" s="5" t="s">
        <v>165</v>
      </c>
      <c r="X5" s="46"/>
      <c r="Y5" s="11"/>
    </row>
    <row r="6" spans="1:25">
      <c r="X6" s="46"/>
      <c r="Y6" s="11"/>
    </row>
    <row r="7" spans="1:25">
      <c r="A7">
        <v>1</v>
      </c>
      <c r="B7" t="s">
        <v>184</v>
      </c>
      <c r="E7">
        <v>1</v>
      </c>
      <c r="F7" t="s">
        <v>184</v>
      </c>
      <c r="K7">
        <v>1</v>
      </c>
      <c r="L7" t="s">
        <v>184</v>
      </c>
      <c r="S7">
        <v>1</v>
      </c>
      <c r="T7" t="s">
        <v>184</v>
      </c>
      <c r="X7" s="46">
        <f>SUM(A7:W7)</f>
        <v>4</v>
      </c>
      <c r="Y7" s="11"/>
    </row>
    <row r="8" spans="1:25">
      <c r="A8">
        <v>2</v>
      </c>
      <c r="B8" t="s">
        <v>185</v>
      </c>
      <c r="E8">
        <v>2</v>
      </c>
      <c r="F8" t="s">
        <v>185</v>
      </c>
      <c r="K8">
        <v>2</v>
      </c>
      <c r="L8" t="s">
        <v>185</v>
      </c>
      <c r="S8">
        <v>2</v>
      </c>
      <c r="T8" t="s">
        <v>185</v>
      </c>
      <c r="X8" s="46">
        <f t="shared" ref="X8:X34" si="0">SUM(A8:W8)</f>
        <v>8</v>
      </c>
      <c r="Y8" s="11"/>
    </row>
    <row r="9" spans="1:25">
      <c r="X9" s="46"/>
      <c r="Y9" s="11"/>
    </row>
    <row r="10" spans="1:25">
      <c r="A10">
        <v>6</v>
      </c>
      <c r="B10" s="20" t="s">
        <v>186</v>
      </c>
      <c r="D10" s="20"/>
      <c r="F10" s="20"/>
      <c r="H10" s="20"/>
      <c r="J10" s="20"/>
      <c r="L10" s="20"/>
      <c r="N10" s="20"/>
      <c r="O10">
        <v>6</v>
      </c>
      <c r="P10" s="20" t="s">
        <v>186</v>
      </c>
      <c r="R10" s="20"/>
      <c r="T10" s="20"/>
      <c r="X10" s="46">
        <f t="shared" si="0"/>
        <v>12</v>
      </c>
      <c r="Y10" s="11"/>
    </row>
    <row r="11" spans="1:25">
      <c r="A11">
        <v>2</v>
      </c>
      <c r="B11" s="20" t="s">
        <v>170</v>
      </c>
      <c r="D11" s="20"/>
      <c r="F11" s="20"/>
      <c r="H11" s="20"/>
      <c r="J11" s="20"/>
      <c r="L11" s="20"/>
      <c r="N11" s="20"/>
      <c r="O11">
        <v>2</v>
      </c>
      <c r="P11" s="20" t="s">
        <v>170</v>
      </c>
      <c r="R11" s="20"/>
      <c r="T11" s="20"/>
      <c r="X11" s="46">
        <f t="shared" si="0"/>
        <v>4</v>
      </c>
      <c r="Y11" s="11"/>
    </row>
    <row r="12" spans="1:25">
      <c r="X12" s="46"/>
      <c r="Y12" s="11"/>
    </row>
    <row r="13" spans="1:25">
      <c r="A13">
        <v>2</v>
      </c>
      <c r="B13" t="s">
        <v>172</v>
      </c>
      <c r="X13" s="46">
        <f t="shared" si="0"/>
        <v>2</v>
      </c>
      <c r="Y13" s="11"/>
    </row>
    <row r="14" spans="1:25">
      <c r="X14" s="46"/>
      <c r="Y14" s="11"/>
    </row>
    <row r="15" spans="1:25">
      <c r="A15">
        <v>3</v>
      </c>
      <c r="B15" t="s">
        <v>69</v>
      </c>
      <c r="K15">
        <v>9</v>
      </c>
      <c r="L15" t="s">
        <v>69</v>
      </c>
      <c r="X15" s="46">
        <f t="shared" si="0"/>
        <v>12</v>
      </c>
      <c r="Y15" s="11"/>
    </row>
    <row r="16" spans="1:25">
      <c r="X16" s="46"/>
      <c r="Y16" s="11"/>
    </row>
    <row r="17" spans="1:25">
      <c r="K17">
        <v>1</v>
      </c>
      <c r="L17" t="s">
        <v>334</v>
      </c>
      <c r="O17">
        <v>1</v>
      </c>
      <c r="P17" t="s">
        <v>334</v>
      </c>
      <c r="X17" s="46"/>
      <c r="Y17" s="11"/>
    </row>
    <row r="18" spans="1:25">
      <c r="X18" s="46"/>
      <c r="Y18" s="11"/>
    </row>
    <row r="19" spans="1:25">
      <c r="X19" s="46"/>
      <c r="Y19" s="11"/>
    </row>
    <row r="20" spans="1:25">
      <c r="X20" s="46"/>
      <c r="Y20" s="11"/>
    </row>
    <row r="21" spans="1:25">
      <c r="A21">
        <v>1</v>
      </c>
      <c r="B21" t="s">
        <v>333</v>
      </c>
      <c r="X21" s="46">
        <f t="shared" si="0"/>
        <v>1</v>
      </c>
      <c r="Y21" s="11"/>
    </row>
    <row r="22" spans="1:25">
      <c r="X22" s="46"/>
      <c r="Y22" s="11"/>
    </row>
    <row r="23" spans="1:25">
      <c r="A23">
        <v>0</v>
      </c>
      <c r="B23" t="s">
        <v>206</v>
      </c>
      <c r="E23">
        <v>1</v>
      </c>
      <c r="F23" t="s">
        <v>206</v>
      </c>
      <c r="I23">
        <v>1</v>
      </c>
      <c r="J23" t="s">
        <v>206</v>
      </c>
      <c r="K23">
        <v>1</v>
      </c>
      <c r="L23" t="s">
        <v>206</v>
      </c>
      <c r="O23">
        <v>0</v>
      </c>
      <c r="P23" t="s">
        <v>51</v>
      </c>
      <c r="Q23">
        <v>0</v>
      </c>
      <c r="R23" t="s">
        <v>51</v>
      </c>
      <c r="X23" s="46">
        <f t="shared" si="0"/>
        <v>3</v>
      </c>
      <c r="Y23" s="11"/>
    </row>
    <row r="24" spans="1:25">
      <c r="X24" s="46">
        <f t="shared" si="0"/>
        <v>0</v>
      </c>
      <c r="Y24" s="11"/>
    </row>
    <row r="25" spans="1:25">
      <c r="Q25">
        <v>0</v>
      </c>
      <c r="R25" t="s">
        <v>350</v>
      </c>
      <c r="X25" s="46">
        <f t="shared" si="0"/>
        <v>0</v>
      </c>
      <c r="Y25" s="11"/>
    </row>
    <row r="26" spans="1:25">
      <c r="X26" s="46">
        <f t="shared" si="0"/>
        <v>0</v>
      </c>
      <c r="Y26" s="11"/>
    </row>
    <row r="27" spans="1:25">
      <c r="X27" s="46">
        <f t="shared" si="0"/>
        <v>0</v>
      </c>
      <c r="Y27" s="11"/>
    </row>
    <row r="28" spans="1:25">
      <c r="X28" s="46">
        <f t="shared" si="0"/>
        <v>0</v>
      </c>
      <c r="Y28" s="11"/>
    </row>
    <row r="29" spans="1:25">
      <c r="X29" s="46">
        <f t="shared" si="0"/>
        <v>0</v>
      </c>
      <c r="Y29" s="11"/>
    </row>
    <row r="30" spans="1:25">
      <c r="X30" s="46">
        <f t="shared" si="0"/>
        <v>0</v>
      </c>
      <c r="Y30" s="11"/>
    </row>
    <row r="31" spans="1:25">
      <c r="X31" s="46">
        <f t="shared" si="0"/>
        <v>0</v>
      </c>
      <c r="Y31" s="11"/>
    </row>
    <row r="32" spans="1:25">
      <c r="X32" s="46">
        <f t="shared" si="0"/>
        <v>0</v>
      </c>
      <c r="Y32" s="11"/>
    </row>
    <row r="33" spans="1:25">
      <c r="X33" s="46">
        <f t="shared" si="0"/>
        <v>0</v>
      </c>
      <c r="Y33" s="11"/>
    </row>
    <row r="34" spans="1:25">
      <c r="X34" s="46">
        <f t="shared" si="0"/>
        <v>0</v>
      </c>
      <c r="Y34" s="11"/>
    </row>
    <row r="35" spans="1:25" ht="15.75" thickBo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68"/>
      <c r="Y35" s="11"/>
    </row>
    <row r="36" spans="1:25" ht="15.75" thickTop="1">
      <c r="X36" s="69">
        <f>SUM(X4:X35)</f>
        <v>46</v>
      </c>
    </row>
    <row r="37" spans="1:25">
      <c r="A37">
        <f>SUM(A7:A35)</f>
        <v>17</v>
      </c>
      <c r="C37">
        <f t="shared" ref="C37:U37" si="1">SUM(C7:C35)</f>
        <v>0</v>
      </c>
      <c r="E37">
        <f>SUM(E7:E35)</f>
        <v>4</v>
      </c>
      <c r="G37">
        <f>SUM(G8:G35)</f>
        <v>0</v>
      </c>
      <c r="I37">
        <f>SUM(I8:I35)</f>
        <v>1</v>
      </c>
      <c r="K37">
        <f>SUM(K7:K35)</f>
        <v>14</v>
      </c>
      <c r="M37">
        <f t="shared" si="1"/>
        <v>0</v>
      </c>
      <c r="O37">
        <f t="shared" si="1"/>
        <v>9</v>
      </c>
      <c r="Q37">
        <f t="shared" si="1"/>
        <v>0</v>
      </c>
      <c r="S37">
        <f t="shared" si="1"/>
        <v>3</v>
      </c>
      <c r="U37">
        <f t="shared" si="1"/>
        <v>0</v>
      </c>
      <c r="X37" s="46">
        <f>SUM(A37:W37)</f>
        <v>48</v>
      </c>
    </row>
    <row r="38" spans="1:25" ht="15.75" thickBo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5" ht="15.75" thickTop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5">
      <c r="A40" s="11">
        <f>X37</f>
        <v>48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2" spans="1:25">
      <c r="D42" t="s">
        <v>327</v>
      </c>
      <c r="F42" t="s">
        <v>328</v>
      </c>
      <c r="H42" t="s">
        <v>329</v>
      </c>
    </row>
    <row r="43" spans="1:25">
      <c r="B43" t="s">
        <v>324</v>
      </c>
      <c r="C43">
        <v>0.5</v>
      </c>
      <c r="D43">
        <f>$A$40*(24*(1/C43))</f>
        <v>2304</v>
      </c>
      <c r="E43" s="60">
        <f>10/60</f>
        <v>0.16666666666666666</v>
      </c>
      <c r="F43">
        <f>D43*E43</f>
        <v>384</v>
      </c>
      <c r="H43" s="61">
        <f t="shared" ref="H43:H44" si="2">F43/24</f>
        <v>16</v>
      </c>
    </row>
    <row r="44" spans="1:25">
      <c r="B44" t="s">
        <v>325</v>
      </c>
      <c r="C44">
        <v>2</v>
      </c>
      <c r="D44">
        <f>$A$40*(24*(1/C44))</f>
        <v>576</v>
      </c>
      <c r="E44">
        <f>40/60</f>
        <v>0.66666666666666663</v>
      </c>
      <c r="F44">
        <f>D44*E44</f>
        <v>384</v>
      </c>
      <c r="H44" s="61">
        <f t="shared" si="2"/>
        <v>16</v>
      </c>
    </row>
    <row r="45" spans="1:25">
      <c r="B45" t="s">
        <v>326</v>
      </c>
      <c r="C45">
        <v>6</v>
      </c>
      <c r="D45">
        <f>$A$40*(24*(1/C45))</f>
        <v>192</v>
      </c>
      <c r="E45">
        <v>2</v>
      </c>
      <c r="F45">
        <f t="shared" ref="F44:F46" si="3">D45*E45</f>
        <v>384</v>
      </c>
      <c r="H45" s="61">
        <f>F45/24</f>
        <v>16</v>
      </c>
    </row>
    <row r="46" spans="1:25">
      <c r="B46" t="s">
        <v>79</v>
      </c>
      <c r="C46">
        <v>12</v>
      </c>
      <c r="D46">
        <f>$A$40*(24*(1/C46))</f>
        <v>96</v>
      </c>
      <c r="E46">
        <v>4</v>
      </c>
      <c r="F46">
        <f t="shared" si="3"/>
        <v>384</v>
      </c>
      <c r="H46" s="61">
        <f>F46/24</f>
        <v>16</v>
      </c>
    </row>
    <row r="51" spans="2:8">
      <c r="B51" t="s">
        <v>405</v>
      </c>
    </row>
    <row r="52" spans="2:8">
      <c r="B52" t="s">
        <v>413</v>
      </c>
      <c r="D52" t="s">
        <v>414</v>
      </c>
      <c r="E52" t="s">
        <v>412</v>
      </c>
      <c r="F52" t="s">
        <v>411</v>
      </c>
      <c r="H52" t="s">
        <v>410</v>
      </c>
    </row>
    <row r="53" spans="2:8">
      <c r="B53" t="s">
        <v>406</v>
      </c>
      <c r="D53" t="s">
        <v>407</v>
      </c>
      <c r="E53">
        <v>1</v>
      </c>
      <c r="F53" t="s">
        <v>408</v>
      </c>
      <c r="H53" t="s">
        <v>409</v>
      </c>
    </row>
    <row r="54" spans="2:8">
      <c r="B54" t="s">
        <v>415</v>
      </c>
      <c r="E54">
        <v>1</v>
      </c>
      <c r="H54" t="s">
        <v>416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92"/>
  <sheetViews>
    <sheetView topLeftCell="A43" workbookViewId="0">
      <selection activeCell="N18" sqref="N18:R36"/>
    </sheetView>
  </sheetViews>
  <sheetFormatPr baseColWidth="10" defaultRowHeight="15"/>
  <cols>
    <col min="2" max="2" width="18.42578125" bestFit="1" customWidth="1"/>
    <col min="4" max="4" width="14.85546875" bestFit="1" customWidth="1"/>
    <col min="5" max="5" width="15.28515625" bestFit="1" customWidth="1"/>
    <col min="6" max="6" width="18" bestFit="1" customWidth="1"/>
    <col min="16" max="16" width="5" customWidth="1"/>
  </cols>
  <sheetData>
    <row r="1" spans="1:5">
      <c r="B1" s="1" t="s">
        <v>7</v>
      </c>
      <c r="C1" s="33">
        <v>1981</v>
      </c>
      <c r="D1" s="4"/>
    </row>
    <row r="3" spans="1:5">
      <c r="B3" s="1" t="s">
        <v>5</v>
      </c>
      <c r="C3" s="2">
        <v>1</v>
      </c>
    </row>
    <row r="5" spans="1:5">
      <c r="A5" s="7" t="s">
        <v>13</v>
      </c>
      <c r="B5" s="7" t="s">
        <v>16</v>
      </c>
      <c r="C5" s="7" t="s">
        <v>14</v>
      </c>
      <c r="D5" s="7" t="s">
        <v>15</v>
      </c>
      <c r="E5" s="7" t="s">
        <v>17</v>
      </c>
    </row>
    <row r="6" spans="1:5">
      <c r="A6" s="3">
        <v>5</v>
      </c>
      <c r="C6" s="4">
        <v>2800</v>
      </c>
      <c r="D6" s="4">
        <f>C6*C$3</f>
        <v>2800</v>
      </c>
      <c r="E6" s="4" t="str">
        <f>IF(B6="","",(C6+D6)*B6)</f>
        <v/>
      </c>
    </row>
    <row r="7" spans="1:5">
      <c r="A7" s="3">
        <v>10</v>
      </c>
      <c r="C7" s="4">
        <v>6000</v>
      </c>
      <c r="D7" s="4">
        <f>C7*C$3</f>
        <v>6000</v>
      </c>
      <c r="E7" s="4" t="str">
        <f>IF(B7="","",(C7+D7)*B7)</f>
        <v/>
      </c>
    </row>
    <row r="8" spans="1:5">
      <c r="A8" s="3">
        <v>25</v>
      </c>
      <c r="C8" s="4">
        <v>17000</v>
      </c>
      <c r="D8" s="4">
        <f>C8*C$3</f>
        <v>17000</v>
      </c>
      <c r="E8" s="4" t="str">
        <f>IF(B8="","",(C8+D8)*B8)</f>
        <v/>
      </c>
    </row>
    <row r="9" spans="1:5">
      <c r="A9" s="3">
        <v>50</v>
      </c>
      <c r="B9">
        <v>1</v>
      </c>
      <c r="C9" s="4">
        <v>36000</v>
      </c>
      <c r="D9" s="4">
        <f>C9*C$3</f>
        <v>36000</v>
      </c>
      <c r="E9" s="4">
        <f>IF(B9="","",(C9+D9)*B9)</f>
        <v>72000</v>
      </c>
    </row>
    <row r="10" spans="1:5">
      <c r="A10" s="3"/>
      <c r="B10" s="4"/>
      <c r="C10" s="4"/>
    </row>
    <row r="11" spans="1:5">
      <c r="A11" s="3"/>
      <c r="B11" s="6" t="s">
        <v>12</v>
      </c>
      <c r="C11" s="33">
        <f>SUM( E6:E9)+C1</f>
        <v>73981</v>
      </c>
    </row>
    <row r="12" spans="1:5">
      <c r="A12" s="3"/>
      <c r="B12" s="6"/>
      <c r="C12" s="33"/>
    </row>
    <row r="13" spans="1:5">
      <c r="A13" s="3"/>
      <c r="B13" s="1" t="s">
        <v>38</v>
      </c>
    </row>
    <row r="14" spans="1:5">
      <c r="A14" s="3"/>
      <c r="B14" s="1"/>
    </row>
    <row r="15" spans="1:5">
      <c r="A15" s="3"/>
      <c r="C15" t="s">
        <v>29</v>
      </c>
    </row>
    <row r="16" spans="1:5">
      <c r="A16" s="3"/>
      <c r="B16" t="s">
        <v>18</v>
      </c>
      <c r="C16" s="4">
        <v>2900</v>
      </c>
    </row>
    <row r="17" spans="1:17">
      <c r="A17" s="3"/>
    </row>
    <row r="18" spans="1:17">
      <c r="A18" s="3"/>
      <c r="B18" s="1" t="s">
        <v>39</v>
      </c>
      <c r="C18" s="33">
        <f>C16</f>
        <v>2900</v>
      </c>
      <c r="N18" s="1" t="s">
        <v>238</v>
      </c>
      <c r="Q18" t="s">
        <v>240</v>
      </c>
    </row>
    <row r="19" spans="1:17">
      <c r="A19" s="3"/>
      <c r="B19" s="1"/>
      <c r="C19" s="33"/>
    </row>
    <row r="20" spans="1:17">
      <c r="A20" s="3"/>
      <c r="B20" s="6" t="s">
        <v>208</v>
      </c>
      <c r="C20" s="33">
        <f>C11-C18</f>
        <v>71081</v>
      </c>
      <c r="J20" s="8">
        <f>C1</f>
        <v>1981</v>
      </c>
      <c r="N20">
        <v>7</v>
      </c>
      <c r="O20">
        <v>240</v>
      </c>
    </row>
    <row r="21" spans="1:17">
      <c r="A21" s="3"/>
      <c r="B21" s="6"/>
      <c r="C21" s="33"/>
      <c r="J21" s="8">
        <v>72000</v>
      </c>
      <c r="K21" s="8">
        <f>J20+J21</f>
        <v>73981</v>
      </c>
      <c r="N21">
        <v>14</v>
      </c>
      <c r="O21">
        <v>240</v>
      </c>
    </row>
    <row r="22" spans="1:17">
      <c r="A22" s="3"/>
      <c r="B22" s="6" t="s">
        <v>211</v>
      </c>
      <c r="J22" s="8">
        <v>-2900</v>
      </c>
      <c r="K22" s="8">
        <f>K21+J22</f>
        <v>71081</v>
      </c>
      <c r="N22">
        <f>N21+$N$20</f>
        <v>21</v>
      </c>
      <c r="O22">
        <v>240</v>
      </c>
    </row>
    <row r="23" spans="1:17">
      <c r="A23" s="3"/>
      <c r="B23" s="6"/>
      <c r="C23" s="33"/>
      <c r="J23">
        <v>240</v>
      </c>
      <c r="K23" s="8">
        <f t="shared" ref="K23:K35" si="0">K22+J23</f>
        <v>71321</v>
      </c>
      <c r="N23">
        <f>N22+$N$20</f>
        <v>28</v>
      </c>
      <c r="O23">
        <v>240</v>
      </c>
    </row>
    <row r="24" spans="1:17">
      <c r="A24" s="3"/>
      <c r="B24" s="4" t="s">
        <v>215</v>
      </c>
      <c r="C24" s="34">
        <v>240</v>
      </c>
      <c r="J24" s="8">
        <v>-35900</v>
      </c>
      <c r="K24" s="8">
        <f t="shared" si="0"/>
        <v>35421</v>
      </c>
      <c r="N24">
        <f>N23+$N$20</f>
        <v>35</v>
      </c>
      <c r="O24">
        <v>240</v>
      </c>
    </row>
    <row r="25" spans="1:17">
      <c r="A25" s="3"/>
      <c r="B25" s="4" t="s">
        <v>236</v>
      </c>
      <c r="C25" s="34">
        <v>240</v>
      </c>
      <c r="J25" s="8">
        <v>72000</v>
      </c>
      <c r="K25" s="8">
        <f t="shared" si="0"/>
        <v>107421</v>
      </c>
      <c r="N25">
        <f>N24+$N$20</f>
        <v>42</v>
      </c>
      <c r="O25">
        <v>240</v>
      </c>
    </row>
    <row r="26" spans="1:17">
      <c r="A26" s="3"/>
      <c r="B26" s="4" t="s">
        <v>237</v>
      </c>
      <c r="C26" s="34">
        <v>240</v>
      </c>
      <c r="J26" s="8"/>
      <c r="K26" s="8"/>
      <c r="N26">
        <f>N25+$N$20</f>
        <v>49</v>
      </c>
      <c r="O26">
        <v>240</v>
      </c>
    </row>
    <row r="27" spans="1:17">
      <c r="A27" s="3"/>
      <c r="B27" s="34" t="s">
        <v>213</v>
      </c>
      <c r="C27" s="33"/>
      <c r="J27" s="8">
        <v>-35900</v>
      </c>
      <c r="K27" s="8">
        <f>K25+J27</f>
        <v>71521</v>
      </c>
      <c r="N27" s="5">
        <v>50</v>
      </c>
      <c r="O27" s="37" t="s">
        <v>239</v>
      </c>
    </row>
    <row r="28" spans="1:17">
      <c r="A28" s="3"/>
      <c r="B28" s="34" t="s">
        <v>214</v>
      </c>
      <c r="C28" s="33"/>
      <c r="J28" s="8">
        <v>72000</v>
      </c>
      <c r="K28" s="8">
        <f t="shared" si="0"/>
        <v>143521</v>
      </c>
      <c r="N28">
        <f>N26+$N$20</f>
        <v>56</v>
      </c>
      <c r="O28">
        <v>240</v>
      </c>
    </row>
    <row r="29" spans="1:17">
      <c r="A29" s="3"/>
      <c r="B29" s="34"/>
      <c r="C29" s="33"/>
      <c r="K29" s="8">
        <f t="shared" si="0"/>
        <v>143521</v>
      </c>
      <c r="N29">
        <f>N28+$N$20</f>
        <v>63</v>
      </c>
      <c r="O29">
        <v>240</v>
      </c>
    </row>
    <row r="30" spans="1:17">
      <c r="A30" s="3"/>
      <c r="B30" s="6" t="s">
        <v>39</v>
      </c>
      <c r="C30" s="33">
        <f>SUM(C24:C28)</f>
        <v>720</v>
      </c>
      <c r="J30" s="8"/>
      <c r="K30" s="8">
        <f t="shared" si="0"/>
        <v>143521</v>
      </c>
      <c r="N30">
        <f>N29+$N$20</f>
        <v>70</v>
      </c>
      <c r="O30">
        <v>240</v>
      </c>
    </row>
    <row r="31" spans="1:17">
      <c r="A31" s="3"/>
      <c r="B31" s="6"/>
      <c r="C31" s="33"/>
      <c r="J31" s="8"/>
      <c r="K31" s="8">
        <f t="shared" si="0"/>
        <v>143521</v>
      </c>
      <c r="N31">
        <f>N30+$N$20</f>
        <v>77</v>
      </c>
      <c r="O31">
        <v>240</v>
      </c>
    </row>
    <row r="32" spans="1:17">
      <c r="A32" s="3"/>
      <c r="B32" s="6" t="s">
        <v>212</v>
      </c>
      <c r="C32" s="33">
        <f>C20+C30</f>
        <v>71801</v>
      </c>
      <c r="K32" s="8">
        <f t="shared" si="0"/>
        <v>143521</v>
      </c>
      <c r="N32">
        <f t="shared" ref="N32:N34" si="1">N31+$N$20</f>
        <v>84</v>
      </c>
      <c r="O32">
        <v>240</v>
      </c>
    </row>
    <row r="33" spans="1:15">
      <c r="A33" s="3"/>
      <c r="B33" s="6"/>
      <c r="C33" s="33"/>
      <c r="K33" s="8">
        <f t="shared" si="0"/>
        <v>143521</v>
      </c>
      <c r="N33">
        <f t="shared" si="1"/>
        <v>91</v>
      </c>
      <c r="O33">
        <v>240</v>
      </c>
    </row>
    <row r="34" spans="1:15">
      <c r="B34" s="1" t="s">
        <v>209</v>
      </c>
      <c r="C34" s="5">
        <f>(B41*C41)+(B42*C42)</f>
        <v>71800</v>
      </c>
      <c r="J34" s="8"/>
      <c r="K34" s="8">
        <f t="shared" si="0"/>
        <v>143521</v>
      </c>
      <c r="N34">
        <f t="shared" si="1"/>
        <v>98</v>
      </c>
      <c r="O34">
        <v>240</v>
      </c>
    </row>
    <row r="35" spans="1:15" ht="15.75" thickBot="1">
      <c r="B35" s="1"/>
      <c r="C35" s="5"/>
      <c r="J35" s="21"/>
      <c r="K35" s="8">
        <f t="shared" si="0"/>
        <v>143521</v>
      </c>
      <c r="N35" s="38">
        <v>100</v>
      </c>
      <c r="O35" s="38">
        <v>3000</v>
      </c>
    </row>
    <row r="36" spans="1:15" ht="15.75" thickTop="1">
      <c r="B36" s="1" t="s">
        <v>208</v>
      </c>
      <c r="C36" s="32">
        <f>C32-C34</f>
        <v>1</v>
      </c>
      <c r="J36" s="8">
        <f>SUM(J20:J35)</f>
        <v>143521</v>
      </c>
      <c r="K36" s="8"/>
      <c r="O36">
        <f>SUM(O20:O35)</f>
        <v>6360</v>
      </c>
    </row>
    <row r="38" spans="1:15">
      <c r="B38" s="1" t="s">
        <v>6</v>
      </c>
      <c r="C38">
        <v>1</v>
      </c>
    </row>
    <row r="39" spans="1:15">
      <c r="B39" s="1"/>
    </row>
    <row r="40" spans="1:15">
      <c r="B40" t="s">
        <v>10</v>
      </c>
      <c r="C40" t="s">
        <v>11</v>
      </c>
      <c r="D40" t="s">
        <v>31</v>
      </c>
      <c r="E40" t="s">
        <v>32</v>
      </c>
      <c r="F40" t="s">
        <v>30</v>
      </c>
    </row>
    <row r="41" spans="1:15">
      <c r="A41" t="s">
        <v>9</v>
      </c>
      <c r="C41" s="4">
        <v>17900</v>
      </c>
      <c r="D41" s="4">
        <v>31500</v>
      </c>
      <c r="E41" s="4">
        <f>D41*B41</f>
        <v>0</v>
      </c>
      <c r="F41" s="4">
        <f>E41*C38</f>
        <v>0</v>
      </c>
      <c r="G41" s="4"/>
      <c r="H41" s="4"/>
      <c r="I41" s="44">
        <f>D41/C41</f>
        <v>1.7597765363128492</v>
      </c>
    </row>
    <row r="42" spans="1:15">
      <c r="A42" t="s">
        <v>8</v>
      </c>
      <c r="B42">
        <v>2</v>
      </c>
      <c r="C42" s="4">
        <v>35900</v>
      </c>
      <c r="D42" s="4">
        <v>72000</v>
      </c>
      <c r="E42" s="4">
        <f>D42*B42</f>
        <v>144000</v>
      </c>
      <c r="F42" s="4">
        <f>E42*C38</f>
        <v>144000</v>
      </c>
      <c r="G42" s="4"/>
      <c r="I42" s="44">
        <f>D42/C42</f>
        <v>2.0055710306406684</v>
      </c>
    </row>
    <row r="44" spans="1:15">
      <c r="B44" s="1" t="s">
        <v>210</v>
      </c>
      <c r="C44" s="33">
        <f xml:space="preserve"> C36+SUM(F41:F42)</f>
        <v>144001</v>
      </c>
    </row>
    <row r="46" spans="1:15">
      <c r="B46" s="1" t="s">
        <v>36</v>
      </c>
      <c r="F46" s="1" t="s">
        <v>37</v>
      </c>
    </row>
    <row r="47" spans="1:15">
      <c r="B47" s="1"/>
      <c r="F47" s="1"/>
    </row>
    <row r="48" spans="1:15">
      <c r="C48" t="s">
        <v>11</v>
      </c>
      <c r="D48" t="s">
        <v>10</v>
      </c>
      <c r="G48" t="s">
        <v>29</v>
      </c>
    </row>
    <row r="49" spans="1:15">
      <c r="A49" t="s">
        <v>19</v>
      </c>
      <c r="C49" s="4">
        <v>12900</v>
      </c>
      <c r="D49">
        <v>0</v>
      </c>
      <c r="F49" t="s">
        <v>25</v>
      </c>
      <c r="G49" s="4">
        <v>2450</v>
      </c>
    </row>
    <row r="50" spans="1:15">
      <c r="A50" t="s">
        <v>20</v>
      </c>
      <c r="C50" s="4">
        <v>14900</v>
      </c>
      <c r="D50">
        <v>1</v>
      </c>
      <c r="F50" t="s">
        <v>26</v>
      </c>
      <c r="G50" s="4">
        <v>4950</v>
      </c>
    </row>
    <row r="51" spans="1:15">
      <c r="A51" t="s">
        <v>21</v>
      </c>
      <c r="C51" s="4">
        <v>17400</v>
      </c>
      <c r="D51">
        <v>1</v>
      </c>
      <c r="F51" t="s">
        <v>27</v>
      </c>
      <c r="G51" s="4">
        <v>7950</v>
      </c>
    </row>
    <row r="52" spans="1:15">
      <c r="A52" t="s">
        <v>22</v>
      </c>
      <c r="C52" s="4">
        <v>18400</v>
      </c>
      <c r="D52">
        <v>1</v>
      </c>
      <c r="F52" t="s">
        <v>28</v>
      </c>
      <c r="G52" s="4">
        <v>12900</v>
      </c>
    </row>
    <row r="53" spans="1:15">
      <c r="A53" t="s">
        <v>23</v>
      </c>
      <c r="C53" s="4">
        <v>18900</v>
      </c>
      <c r="D53">
        <v>1</v>
      </c>
      <c r="M53">
        <v>1</v>
      </c>
      <c r="N53">
        <v>5</v>
      </c>
      <c r="O53" t="s">
        <v>242</v>
      </c>
    </row>
    <row r="54" spans="1:15">
      <c r="A54" t="s">
        <v>24</v>
      </c>
      <c r="C54" s="4">
        <v>18900</v>
      </c>
      <c r="D54">
        <v>1</v>
      </c>
      <c r="M54">
        <f>(M53*N54)/N53</f>
        <v>12</v>
      </c>
      <c r="N54">
        <v>60</v>
      </c>
      <c r="O54" t="s">
        <v>242</v>
      </c>
    </row>
    <row r="55" spans="1:15">
      <c r="M55">
        <f>M54*N55</f>
        <v>288</v>
      </c>
      <c r="N55">
        <v>24</v>
      </c>
      <c r="O55" t="s">
        <v>235</v>
      </c>
    </row>
    <row r="56" spans="1:15">
      <c r="B56" s="1" t="s">
        <v>17</v>
      </c>
      <c r="C56" s="33">
        <f>(C49*D49)+(C50*D50)+(C51*D51)+(C52*D52)+(C53*D53)+(C54*D54)</f>
        <v>88500</v>
      </c>
      <c r="F56" s="1" t="s">
        <v>17</v>
      </c>
      <c r="G56" s="33">
        <f>SUM(G49:G52)</f>
        <v>28250</v>
      </c>
    </row>
    <row r="57" spans="1:15">
      <c r="M57">
        <v>31500</v>
      </c>
      <c r="N57">
        <f>M57/M55</f>
        <v>109.375</v>
      </c>
      <c r="O57" t="s">
        <v>241</v>
      </c>
    </row>
    <row r="58" spans="1:15">
      <c r="B58" s="1" t="s">
        <v>35</v>
      </c>
      <c r="C58" s="33">
        <f>C56+G56</f>
        <v>116750</v>
      </c>
      <c r="M58">
        <v>72000</v>
      </c>
      <c r="N58">
        <f>M58/M55</f>
        <v>250</v>
      </c>
      <c r="O58" t="s">
        <v>241</v>
      </c>
    </row>
    <row r="60" spans="1:15">
      <c r="B60" s="1" t="s">
        <v>40</v>
      </c>
      <c r="C60" s="33">
        <f>C44-C58</f>
        <v>27251</v>
      </c>
    </row>
    <row r="62" spans="1:15">
      <c r="B62" s="1" t="s">
        <v>102</v>
      </c>
    </row>
    <row r="63" spans="1:15">
      <c r="B63" s="1"/>
    </row>
    <row r="64" spans="1:15">
      <c r="B64" t="s">
        <v>29</v>
      </c>
      <c r="C64" t="s">
        <v>16</v>
      </c>
    </row>
    <row r="65" spans="1:12">
      <c r="A65" t="s">
        <v>51</v>
      </c>
      <c r="B65" s="4">
        <v>890</v>
      </c>
      <c r="C65">
        <v>4</v>
      </c>
    </row>
    <row r="66" spans="1:12">
      <c r="A66" t="s">
        <v>103</v>
      </c>
      <c r="B66" s="4">
        <v>1950</v>
      </c>
      <c r="C66">
        <v>0</v>
      </c>
      <c r="K66" s="11"/>
    </row>
    <row r="67" spans="1:12">
      <c r="A67" t="s">
        <v>104</v>
      </c>
      <c r="B67" s="4">
        <v>2450</v>
      </c>
      <c r="C67">
        <v>0</v>
      </c>
      <c r="K67" s="15"/>
    </row>
    <row r="68" spans="1:12">
      <c r="A68" t="s">
        <v>105</v>
      </c>
      <c r="B68" s="4">
        <v>2450</v>
      </c>
      <c r="C68">
        <v>0</v>
      </c>
    </row>
    <row r="69" spans="1:12">
      <c r="A69" t="s">
        <v>106</v>
      </c>
      <c r="B69" s="4">
        <v>2950</v>
      </c>
      <c r="C69">
        <v>0</v>
      </c>
    </row>
    <row r="70" spans="1:12">
      <c r="A70" t="s">
        <v>107</v>
      </c>
      <c r="B70" s="4">
        <v>2950</v>
      </c>
      <c r="C70">
        <v>1</v>
      </c>
    </row>
    <row r="71" spans="1:12">
      <c r="A71" t="s">
        <v>108</v>
      </c>
      <c r="B71" s="4">
        <v>2950</v>
      </c>
      <c r="C71">
        <v>3</v>
      </c>
    </row>
    <row r="72" spans="1:12">
      <c r="A72" t="s">
        <v>109</v>
      </c>
      <c r="B72" s="4">
        <v>3950</v>
      </c>
      <c r="C72">
        <v>2</v>
      </c>
    </row>
    <row r="73" spans="1:12">
      <c r="H73" t="s">
        <v>245</v>
      </c>
      <c r="J73" t="s">
        <v>243</v>
      </c>
      <c r="L73" t="s">
        <v>244</v>
      </c>
    </row>
    <row r="74" spans="1:12">
      <c r="B74" s="1" t="s">
        <v>17</v>
      </c>
      <c r="C74" s="33">
        <f>(B65*C65)+(B66*C66)+(B67*C67)+(B68*C68)+(B69*C69)+(B70*C70)+(B71*C71)+(B72*C72)</f>
        <v>23260</v>
      </c>
    </row>
    <row r="75" spans="1:12">
      <c r="H75" s="4">
        <v>1981</v>
      </c>
      <c r="J75" s="4">
        <v>1981</v>
      </c>
      <c r="L75" s="4">
        <v>1981</v>
      </c>
    </row>
    <row r="76" spans="1:12">
      <c r="B76" s="1" t="s">
        <v>40</v>
      </c>
      <c r="C76" s="33">
        <f>C60-C74</f>
        <v>3991</v>
      </c>
      <c r="H76" s="4">
        <v>72000</v>
      </c>
      <c r="J76" s="4">
        <v>72000</v>
      </c>
      <c r="L76" s="4">
        <v>72000</v>
      </c>
    </row>
    <row r="77" spans="1:12">
      <c r="H77" s="4">
        <v>-2900</v>
      </c>
      <c r="J77" s="4">
        <v>-2900</v>
      </c>
      <c r="L77" s="4">
        <v>-2900</v>
      </c>
    </row>
    <row r="78" spans="1:12">
      <c r="B78" s="1" t="s">
        <v>216</v>
      </c>
      <c r="H78" s="4"/>
      <c r="J78" s="4">
        <v>-35900</v>
      </c>
      <c r="L78" s="4">
        <v>-71800</v>
      </c>
    </row>
    <row r="79" spans="1:12">
      <c r="H79" s="4"/>
      <c r="J79" s="4"/>
      <c r="L79" s="4"/>
    </row>
    <row r="80" spans="1:12">
      <c r="B80" s="1" t="s">
        <v>29</v>
      </c>
      <c r="C80" s="4" t="s">
        <v>16</v>
      </c>
    </row>
    <row r="81" spans="1:15">
      <c r="A81" t="s">
        <v>207</v>
      </c>
      <c r="B81">
        <v>299</v>
      </c>
      <c r="C81">
        <v>3</v>
      </c>
      <c r="H81" s="4"/>
      <c r="J81" s="4"/>
      <c r="L81" s="4"/>
    </row>
    <row r="82" spans="1:15">
      <c r="H82" s="4"/>
      <c r="J82" s="4"/>
      <c r="L82" s="4"/>
    </row>
    <row r="83" spans="1:15">
      <c r="B83" s="1" t="s">
        <v>17</v>
      </c>
      <c r="C83" s="33">
        <f>B81*C81</f>
        <v>897</v>
      </c>
      <c r="H83" s="43"/>
      <c r="J83" s="43"/>
      <c r="L83" s="43"/>
    </row>
    <row r="84" spans="1:15">
      <c r="H84" s="4">
        <f>SUM(H75:H83)</f>
        <v>71081</v>
      </c>
      <c r="J84" s="4">
        <f>SUM(J75:J83)</f>
        <v>35181</v>
      </c>
      <c r="L84" s="4">
        <f>SUM(L75:L83)</f>
        <v>-719</v>
      </c>
    </row>
    <row r="86" spans="1:15">
      <c r="B86" s="1" t="s">
        <v>40</v>
      </c>
      <c r="C86" s="32">
        <f>C76-C83</f>
        <v>3094</v>
      </c>
      <c r="H86" s="4">
        <v>240</v>
      </c>
      <c r="J86" s="4">
        <v>240</v>
      </c>
      <c r="L86" s="4">
        <v>240</v>
      </c>
    </row>
    <row r="87" spans="1:15">
      <c r="H87" s="4"/>
      <c r="J87" s="4"/>
      <c r="L87" s="4"/>
    </row>
    <row r="88" spans="1:15">
      <c r="H88" s="4"/>
      <c r="J88" s="4">
        <v>72000</v>
      </c>
      <c r="L88" s="4">
        <v>144000</v>
      </c>
    </row>
    <row r="91" spans="1:15">
      <c r="H91" s="42"/>
      <c r="I91" s="42"/>
      <c r="J91" s="42"/>
      <c r="K91" s="42"/>
      <c r="L91" s="42"/>
    </row>
    <row r="92" spans="1:15">
      <c r="H92" s="4">
        <f>SUM(H84:H91)</f>
        <v>71321</v>
      </c>
      <c r="I92" s="4">
        <f>SUM(H87:H91)/288</f>
        <v>0</v>
      </c>
      <c r="J92" s="4">
        <f>SUM(J84:J91)</f>
        <v>107421</v>
      </c>
      <c r="K92" s="4">
        <f>SUM(J87:J91)/288</f>
        <v>250</v>
      </c>
      <c r="L92" s="4">
        <f>SUM(L84:L91)</f>
        <v>143521</v>
      </c>
      <c r="M92" s="4">
        <f>SUM(L87:L91)/288</f>
        <v>500</v>
      </c>
      <c r="N92" s="4"/>
      <c r="O92" s="4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M90"/>
  <sheetViews>
    <sheetView topLeftCell="A67" workbookViewId="0">
      <selection activeCell="A43" sqref="A1:XFD1048576"/>
    </sheetView>
  </sheetViews>
  <sheetFormatPr baseColWidth="10" defaultRowHeight="15"/>
  <sheetData>
    <row r="1" spans="1:5">
      <c r="B1" s="1" t="s">
        <v>7</v>
      </c>
      <c r="C1" s="33">
        <v>1981</v>
      </c>
      <c r="D1" s="4"/>
    </row>
    <row r="3" spans="1:5">
      <c r="B3" s="1" t="s">
        <v>5</v>
      </c>
      <c r="C3" s="2">
        <v>1</v>
      </c>
    </row>
    <row r="5" spans="1:5">
      <c r="A5" s="7" t="s">
        <v>13</v>
      </c>
      <c r="B5" s="7" t="s">
        <v>16</v>
      </c>
      <c r="C5" s="7" t="s">
        <v>14</v>
      </c>
      <c r="D5" s="7" t="s">
        <v>15</v>
      </c>
      <c r="E5" s="7" t="s">
        <v>17</v>
      </c>
    </row>
    <row r="6" spans="1:5">
      <c r="A6" s="3">
        <v>5</v>
      </c>
      <c r="C6" s="4">
        <v>2800</v>
      </c>
      <c r="D6" s="4">
        <f>C6*C$3</f>
        <v>2800</v>
      </c>
      <c r="E6" s="4" t="str">
        <f>IF(B6="","",(C6+D6)*B6)</f>
        <v/>
      </c>
    </row>
    <row r="7" spans="1:5">
      <c r="A7" s="3">
        <v>10</v>
      </c>
      <c r="C7" s="4">
        <v>6000</v>
      </c>
      <c r="D7" s="4">
        <f>C7*C$3</f>
        <v>6000</v>
      </c>
      <c r="E7" s="4" t="str">
        <f>IF(B7="","",(C7+D7)*B7)</f>
        <v/>
      </c>
    </row>
    <row r="8" spans="1:5">
      <c r="A8" s="3">
        <v>25</v>
      </c>
      <c r="C8" s="4">
        <v>17000</v>
      </c>
      <c r="D8" s="4">
        <f>C8*C$3</f>
        <v>17000</v>
      </c>
      <c r="E8" s="4" t="str">
        <f>IF(B8="","",(C8+D8)*B8)</f>
        <v/>
      </c>
    </row>
    <row r="9" spans="1:5">
      <c r="A9" s="3">
        <v>50</v>
      </c>
      <c r="B9">
        <v>1</v>
      </c>
      <c r="C9" s="4">
        <v>36000</v>
      </c>
      <c r="D9" s="4">
        <f>C9*C$3</f>
        <v>36000</v>
      </c>
      <c r="E9" s="4">
        <f>IF(B9="","",(C9+D9)*B9)</f>
        <v>72000</v>
      </c>
    </row>
    <row r="10" spans="1:5">
      <c r="A10" s="3"/>
      <c r="B10" s="4"/>
      <c r="C10" s="4"/>
    </row>
    <row r="11" spans="1:5">
      <c r="A11" s="3"/>
      <c r="B11" s="6" t="s">
        <v>12</v>
      </c>
      <c r="C11" s="33">
        <f>SUM( E6:E9)+C1</f>
        <v>73981</v>
      </c>
    </row>
    <row r="12" spans="1:5">
      <c r="A12" s="3"/>
      <c r="B12" s="6"/>
      <c r="C12" s="33"/>
    </row>
    <row r="13" spans="1:5">
      <c r="A13" s="3"/>
      <c r="B13" s="1" t="s">
        <v>38</v>
      </c>
    </row>
    <row r="14" spans="1:5">
      <c r="A14" s="3"/>
      <c r="B14" s="1"/>
    </row>
    <row r="15" spans="1:5">
      <c r="A15" s="3"/>
      <c r="C15" t="s">
        <v>29</v>
      </c>
    </row>
    <row r="16" spans="1:5">
      <c r="A16" s="3"/>
      <c r="B16" t="s">
        <v>18</v>
      </c>
      <c r="C16" s="4">
        <v>2900</v>
      </c>
    </row>
    <row r="17" spans="1:13">
      <c r="A17" s="3"/>
    </row>
    <row r="18" spans="1:13">
      <c r="A18" s="3"/>
      <c r="B18" s="1" t="s">
        <v>39</v>
      </c>
      <c r="C18" s="33">
        <f>C16</f>
        <v>2900</v>
      </c>
    </row>
    <row r="19" spans="1:13">
      <c r="A19" s="3"/>
      <c r="B19" s="1"/>
      <c r="C19" s="33"/>
    </row>
    <row r="20" spans="1:13">
      <c r="A20" s="3"/>
      <c r="B20" s="6" t="s">
        <v>208</v>
      </c>
      <c r="C20" s="33">
        <f>C11-C18</f>
        <v>71081</v>
      </c>
    </row>
    <row r="21" spans="1:13">
      <c r="A21" s="3"/>
      <c r="B21" s="6"/>
      <c r="C21" s="33"/>
    </row>
    <row r="22" spans="1:13">
      <c r="A22" s="3"/>
      <c r="B22" s="6" t="s">
        <v>211</v>
      </c>
    </row>
    <row r="23" spans="1:13">
      <c r="A23" s="3"/>
      <c r="B23" s="6"/>
    </row>
    <row r="24" spans="1:13">
      <c r="A24" s="1" t="s">
        <v>238</v>
      </c>
      <c r="D24" s="1" t="s">
        <v>240</v>
      </c>
      <c r="L24" s="1" t="s">
        <v>238</v>
      </c>
    </row>
    <row r="26" spans="1:13">
      <c r="A26">
        <v>7</v>
      </c>
      <c r="B26">
        <v>0</v>
      </c>
      <c r="D26" s="34" t="s">
        <v>213</v>
      </c>
      <c r="L26">
        <v>7</v>
      </c>
      <c r="M26">
        <v>240</v>
      </c>
    </row>
    <row r="27" spans="1:13">
      <c r="A27">
        <v>14</v>
      </c>
      <c r="B27">
        <v>240</v>
      </c>
      <c r="D27" s="34" t="s">
        <v>214</v>
      </c>
      <c r="L27">
        <v>14</v>
      </c>
      <c r="M27">
        <v>240</v>
      </c>
    </row>
    <row r="28" spans="1:13">
      <c r="A28">
        <f>A27+$A$26</f>
        <v>21</v>
      </c>
      <c r="B28">
        <v>0</v>
      </c>
      <c r="D28" s="34" t="s">
        <v>246</v>
      </c>
      <c r="L28">
        <f>L27+$N$20</f>
        <v>14</v>
      </c>
      <c r="M28">
        <v>240</v>
      </c>
    </row>
    <row r="29" spans="1:13">
      <c r="A29">
        <f t="shared" ref="A29:A32" si="0">A28+$A$26</f>
        <v>28</v>
      </c>
      <c r="B29">
        <v>0</v>
      </c>
      <c r="D29" s="34" t="s">
        <v>247</v>
      </c>
      <c r="L29">
        <f>L28+$N$20</f>
        <v>14</v>
      </c>
      <c r="M29">
        <v>240</v>
      </c>
    </row>
    <row r="30" spans="1:13">
      <c r="A30">
        <f t="shared" si="0"/>
        <v>35</v>
      </c>
      <c r="B30">
        <v>0</v>
      </c>
      <c r="D30" s="34" t="s">
        <v>248</v>
      </c>
      <c r="L30">
        <f>L29+$N$20</f>
        <v>14</v>
      </c>
      <c r="M30">
        <v>240</v>
      </c>
    </row>
    <row r="31" spans="1:13">
      <c r="A31">
        <f t="shared" si="0"/>
        <v>42</v>
      </c>
      <c r="B31">
        <v>0</v>
      </c>
      <c r="D31" s="34" t="s">
        <v>249</v>
      </c>
      <c r="L31">
        <f>L30+$N$20</f>
        <v>14</v>
      </c>
      <c r="M31">
        <v>240</v>
      </c>
    </row>
    <row r="32" spans="1:13">
      <c r="A32">
        <f t="shared" si="0"/>
        <v>49</v>
      </c>
      <c r="B32">
        <v>0</v>
      </c>
      <c r="D32" s="34" t="s">
        <v>250</v>
      </c>
      <c r="L32">
        <f>L31+$N$20</f>
        <v>14</v>
      </c>
      <c r="M32">
        <v>240</v>
      </c>
    </row>
    <row r="33" spans="1:13">
      <c r="A33" s="5">
        <v>50</v>
      </c>
      <c r="B33" s="37" t="s">
        <v>239</v>
      </c>
      <c r="D33" s="34" t="s">
        <v>251</v>
      </c>
      <c r="L33" s="5">
        <v>50</v>
      </c>
      <c r="M33" s="37" t="s">
        <v>239</v>
      </c>
    </row>
    <row r="34" spans="1:13">
      <c r="A34">
        <f>A32+$A$26</f>
        <v>56</v>
      </c>
      <c r="B34">
        <v>0</v>
      </c>
      <c r="D34" s="34" t="s">
        <v>252</v>
      </c>
      <c r="L34">
        <f>L32+$N$20</f>
        <v>14</v>
      </c>
      <c r="M34">
        <v>240</v>
      </c>
    </row>
    <row r="35" spans="1:13">
      <c r="A35">
        <f>A34+$A$26</f>
        <v>63</v>
      </c>
      <c r="B35">
        <v>0</v>
      </c>
      <c r="D35" s="34" t="s">
        <v>253</v>
      </c>
      <c r="L35">
        <f>L34+$N$20</f>
        <v>14</v>
      </c>
      <c r="M35">
        <v>240</v>
      </c>
    </row>
    <row r="36" spans="1:13">
      <c r="A36">
        <f t="shared" ref="A36:A40" si="1">A35+$A$26</f>
        <v>70</v>
      </c>
      <c r="B36">
        <v>0</v>
      </c>
      <c r="D36" s="34" t="s">
        <v>254</v>
      </c>
      <c r="E36" s="34"/>
      <c r="L36">
        <f>L35+$N$20</f>
        <v>14</v>
      </c>
      <c r="M36">
        <v>240</v>
      </c>
    </row>
    <row r="37" spans="1:13">
      <c r="A37">
        <f t="shared" si="1"/>
        <v>77</v>
      </c>
      <c r="B37">
        <v>0</v>
      </c>
      <c r="D37" s="34" t="s">
        <v>357</v>
      </c>
      <c r="L37">
        <f>L36+$N$20</f>
        <v>14</v>
      </c>
      <c r="M37">
        <v>240</v>
      </c>
    </row>
    <row r="38" spans="1:13">
      <c r="A38">
        <f t="shared" si="1"/>
        <v>84</v>
      </c>
      <c r="B38">
        <v>0</v>
      </c>
      <c r="D38" s="34" t="s">
        <v>358</v>
      </c>
      <c r="L38">
        <f t="shared" ref="L38:L40" si="2">L37+$N$20</f>
        <v>14</v>
      </c>
      <c r="M38">
        <v>240</v>
      </c>
    </row>
    <row r="39" spans="1:13">
      <c r="A39">
        <f t="shared" si="1"/>
        <v>91</v>
      </c>
      <c r="B39">
        <v>0</v>
      </c>
      <c r="D39" s="34" t="s">
        <v>359</v>
      </c>
      <c r="L39">
        <f t="shared" si="2"/>
        <v>14</v>
      </c>
      <c r="M39">
        <v>240</v>
      </c>
    </row>
    <row r="40" spans="1:13">
      <c r="A40">
        <f t="shared" si="1"/>
        <v>98</v>
      </c>
      <c r="B40">
        <v>0</v>
      </c>
      <c r="D40" s="34" t="s">
        <v>360</v>
      </c>
      <c r="L40">
        <f t="shared" si="2"/>
        <v>14</v>
      </c>
      <c r="M40">
        <v>240</v>
      </c>
    </row>
    <row r="41" spans="1:13" ht="15.75" thickBot="1">
      <c r="A41" s="38">
        <v>100</v>
      </c>
      <c r="B41" s="38">
        <v>0</v>
      </c>
      <c r="C41" s="9"/>
      <c r="D41" s="76" t="s">
        <v>361</v>
      </c>
      <c r="L41" s="38">
        <v>100</v>
      </c>
      <c r="M41" s="38">
        <v>3000</v>
      </c>
    </row>
    <row r="42" spans="1:13" ht="15.75" thickTop="1">
      <c r="A42" s="3"/>
      <c r="B42" s="6"/>
      <c r="C42" s="33"/>
      <c r="M42">
        <f>SUM(M26:M41)</f>
        <v>6360</v>
      </c>
    </row>
    <row r="43" spans="1:13">
      <c r="A43" s="3"/>
      <c r="B43" s="45">
        <f>SUM( B26:B41)</f>
        <v>240</v>
      </c>
      <c r="C43" s="33"/>
      <c r="D43" s="45">
        <f>SUM( D26:D41)</f>
        <v>0</v>
      </c>
    </row>
    <row r="44" spans="1:13">
      <c r="A44" s="3"/>
      <c r="B44" s="45"/>
      <c r="C44" s="33"/>
      <c r="E44" s="45"/>
    </row>
    <row r="45" spans="1:13">
      <c r="A45" s="3"/>
      <c r="B45" s="1" t="s">
        <v>39</v>
      </c>
      <c r="C45" s="33">
        <f>B43+D43</f>
        <v>240</v>
      </c>
      <c r="E45" s="45"/>
    </row>
    <row r="46" spans="1:13">
      <c r="A46" s="3"/>
      <c r="B46" s="1"/>
      <c r="C46" s="33"/>
      <c r="E46" s="45"/>
    </row>
    <row r="47" spans="1:13">
      <c r="A47" s="3"/>
      <c r="B47" s="6" t="s">
        <v>208</v>
      </c>
      <c r="C47" s="33">
        <f>C20+C45</f>
        <v>71321</v>
      </c>
      <c r="E47" s="45"/>
    </row>
    <row r="48" spans="1:13">
      <c r="A48" s="3"/>
      <c r="B48" s="45"/>
      <c r="C48" s="33"/>
      <c r="E48" s="45"/>
    </row>
    <row r="49" spans="1:8">
      <c r="A49" s="3"/>
      <c r="B49" s="45"/>
      <c r="C49" s="33"/>
      <c r="E49" s="45"/>
    </row>
    <row r="51" spans="1:8">
      <c r="B51" s="1" t="s">
        <v>36</v>
      </c>
      <c r="F51" s="1" t="s">
        <v>37</v>
      </c>
    </row>
    <row r="52" spans="1:8">
      <c r="F52" s="1"/>
    </row>
    <row r="53" spans="1:8">
      <c r="C53" t="s">
        <v>11</v>
      </c>
      <c r="D53" t="s">
        <v>10</v>
      </c>
      <c r="G53" t="s">
        <v>29</v>
      </c>
      <c r="H53" t="s">
        <v>10</v>
      </c>
    </row>
    <row r="54" spans="1:8">
      <c r="A54" t="s">
        <v>19</v>
      </c>
      <c r="C54" s="4">
        <v>12900</v>
      </c>
      <c r="D54">
        <v>0</v>
      </c>
      <c r="F54" t="s">
        <v>25</v>
      </c>
      <c r="G54" s="4">
        <v>2450</v>
      </c>
      <c r="H54">
        <v>1</v>
      </c>
    </row>
    <row r="55" spans="1:8">
      <c r="A55" t="s">
        <v>20</v>
      </c>
      <c r="C55" s="4">
        <v>14900</v>
      </c>
      <c r="D55">
        <v>1</v>
      </c>
      <c r="F55" t="s">
        <v>26</v>
      </c>
      <c r="G55" s="4">
        <v>4950</v>
      </c>
      <c r="H55">
        <v>1</v>
      </c>
    </row>
    <row r="56" spans="1:8">
      <c r="A56" t="s">
        <v>21</v>
      </c>
      <c r="C56" s="4">
        <v>17400</v>
      </c>
      <c r="D56">
        <v>0</v>
      </c>
      <c r="F56" t="s">
        <v>27</v>
      </c>
      <c r="G56" s="4">
        <v>7950</v>
      </c>
      <c r="H56">
        <v>1</v>
      </c>
    </row>
    <row r="57" spans="1:8">
      <c r="A57" t="s">
        <v>22</v>
      </c>
      <c r="C57" s="4">
        <v>18400</v>
      </c>
      <c r="D57">
        <v>1</v>
      </c>
      <c r="F57" t="s">
        <v>28</v>
      </c>
      <c r="G57" s="4">
        <v>12900</v>
      </c>
      <c r="H57">
        <v>0</v>
      </c>
    </row>
    <row r="58" spans="1:8">
      <c r="A58" t="s">
        <v>23</v>
      </c>
      <c r="C58" s="4">
        <v>18900</v>
      </c>
      <c r="D58">
        <v>1</v>
      </c>
    </row>
    <row r="59" spans="1:8">
      <c r="A59" t="s">
        <v>24</v>
      </c>
      <c r="C59" s="4">
        <v>18900</v>
      </c>
      <c r="D59">
        <v>0</v>
      </c>
    </row>
    <row r="60" spans="1:8">
      <c r="A60" s="3"/>
      <c r="B60" s="4"/>
      <c r="C60" s="33"/>
    </row>
    <row r="61" spans="1:8">
      <c r="A61" s="3"/>
      <c r="B61" s="6" t="s">
        <v>39</v>
      </c>
      <c r="C61" s="33">
        <f>C54*D54+C55*D55+C56*D56+C57*D57+C58*D58+C59*D59</f>
        <v>52200</v>
      </c>
      <c r="F61" s="1" t="s">
        <v>17</v>
      </c>
      <c r="G61" s="33">
        <f>(G54*H54)+(G55*H55)+(G56*H56)+(G57*H57)</f>
        <v>15350</v>
      </c>
    </row>
    <row r="62" spans="1:8">
      <c r="A62" s="3"/>
      <c r="B62" s="6"/>
      <c r="C62" s="33"/>
    </row>
    <row r="63" spans="1:8">
      <c r="A63" s="3"/>
      <c r="B63" s="6" t="s">
        <v>255</v>
      </c>
      <c r="C63" s="33">
        <f>C47-C61-G61</f>
        <v>3771</v>
      </c>
    </row>
    <row r="64" spans="1:8">
      <c r="A64" s="3"/>
    </row>
    <row r="66" spans="1:3">
      <c r="B66" s="1" t="s">
        <v>102</v>
      </c>
    </row>
    <row r="67" spans="1:3">
      <c r="B67" s="1"/>
    </row>
    <row r="68" spans="1:3">
      <c r="B68" t="s">
        <v>29</v>
      </c>
      <c r="C68" t="s">
        <v>16</v>
      </c>
    </row>
    <row r="69" spans="1:3">
      <c r="A69" t="s">
        <v>51</v>
      </c>
      <c r="B69" s="4">
        <v>890</v>
      </c>
      <c r="C69">
        <v>3</v>
      </c>
    </row>
    <row r="70" spans="1:3">
      <c r="A70" t="s">
        <v>103</v>
      </c>
      <c r="B70" s="4">
        <v>1950</v>
      </c>
      <c r="C70">
        <v>0</v>
      </c>
    </row>
    <row r="71" spans="1:3">
      <c r="A71" t="s">
        <v>104</v>
      </c>
      <c r="B71" s="4">
        <v>2450</v>
      </c>
      <c r="C71">
        <v>0</v>
      </c>
    </row>
    <row r="72" spans="1:3">
      <c r="A72" t="s">
        <v>105</v>
      </c>
      <c r="B72" s="4">
        <v>2450</v>
      </c>
      <c r="C72">
        <v>0</v>
      </c>
    </row>
    <row r="73" spans="1:3">
      <c r="A73" t="s">
        <v>106</v>
      </c>
      <c r="B73" s="4">
        <v>2950</v>
      </c>
      <c r="C73">
        <v>0</v>
      </c>
    </row>
    <row r="74" spans="1:3">
      <c r="A74" t="s">
        <v>107</v>
      </c>
      <c r="B74" s="4">
        <v>2950</v>
      </c>
      <c r="C74">
        <v>0</v>
      </c>
    </row>
    <row r="75" spans="1:3">
      <c r="A75" t="s">
        <v>108</v>
      </c>
      <c r="B75" s="4">
        <v>2950</v>
      </c>
      <c r="C75">
        <v>0</v>
      </c>
    </row>
    <row r="76" spans="1:3">
      <c r="A76" t="s">
        <v>109</v>
      </c>
      <c r="B76" s="4">
        <v>3950</v>
      </c>
      <c r="C76">
        <v>0</v>
      </c>
    </row>
    <row r="78" spans="1:3">
      <c r="B78" s="1" t="s">
        <v>17</v>
      </c>
      <c r="C78" s="33">
        <f>(B69*C69)+(B70*C70)+(B71*C71)+(B72*C72)+(B73*C73)+(B74*C74)+(B75*C75)+(B76*C76)</f>
        <v>2670</v>
      </c>
    </row>
    <row r="80" spans="1:3">
      <c r="B80" s="1" t="s">
        <v>40</v>
      </c>
      <c r="C80" s="33">
        <f>C63-C78</f>
        <v>1101</v>
      </c>
    </row>
    <row r="82" spans="1:3">
      <c r="B82" s="1" t="s">
        <v>216</v>
      </c>
    </row>
    <row r="84" spans="1:3">
      <c r="B84" s="1" t="s">
        <v>29</v>
      </c>
      <c r="C84" s="4" t="s">
        <v>16</v>
      </c>
    </row>
    <row r="85" spans="1:3">
      <c r="A85" t="s">
        <v>207</v>
      </c>
      <c r="B85">
        <v>299</v>
      </c>
      <c r="C85">
        <v>0</v>
      </c>
    </row>
    <row r="87" spans="1:3">
      <c r="B87" s="1" t="s">
        <v>17</v>
      </c>
      <c r="C87" s="33">
        <f>B85*C85</f>
        <v>0</v>
      </c>
    </row>
    <row r="90" spans="1:3">
      <c r="B90" s="1" t="s">
        <v>40</v>
      </c>
      <c r="C90" s="32">
        <f>C80-C87</f>
        <v>1101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81"/>
  <sheetViews>
    <sheetView workbookViewId="0">
      <selection activeCell="C68" sqref="C68"/>
    </sheetView>
  </sheetViews>
  <sheetFormatPr baseColWidth="10" defaultRowHeight="15"/>
  <sheetData>
    <row r="1" spans="1:12">
      <c r="B1" s="1" t="s">
        <v>7</v>
      </c>
      <c r="C1" s="33">
        <f>'rubis 1'!C90</f>
        <v>1101</v>
      </c>
      <c r="D1" s="4"/>
    </row>
    <row r="3" spans="1:12">
      <c r="B3" s="1" t="s">
        <v>5</v>
      </c>
      <c r="C3" s="2">
        <v>1</v>
      </c>
    </row>
    <row r="5" spans="1:12">
      <c r="A5" s="7" t="s">
        <v>13</v>
      </c>
      <c r="B5" s="7" t="s">
        <v>16</v>
      </c>
      <c r="C5" s="7" t="s">
        <v>14</v>
      </c>
      <c r="D5" s="7" t="s">
        <v>15</v>
      </c>
      <c r="E5" s="7" t="s">
        <v>17</v>
      </c>
    </row>
    <row r="6" spans="1:12">
      <c r="A6" s="3">
        <v>5</v>
      </c>
      <c r="B6">
        <v>0</v>
      </c>
      <c r="C6" s="4">
        <v>2800</v>
      </c>
      <c r="D6" s="4">
        <f>C6*C$3</f>
        <v>2800</v>
      </c>
      <c r="E6" s="4">
        <f>IF(B6="","",(C6+D6)*B6)</f>
        <v>0</v>
      </c>
    </row>
    <row r="7" spans="1:12">
      <c r="A7" s="3">
        <v>10</v>
      </c>
      <c r="B7">
        <v>0</v>
      </c>
      <c r="C7" s="4">
        <v>6000</v>
      </c>
      <c r="D7" s="4">
        <f>C7*C$3</f>
        <v>6000</v>
      </c>
      <c r="E7" s="4">
        <f>IF(B7="","",(C7+D7)*B7)</f>
        <v>0</v>
      </c>
    </row>
    <row r="8" spans="1:12">
      <c r="A8" s="3">
        <v>25</v>
      </c>
      <c r="B8">
        <v>1</v>
      </c>
      <c r="C8" s="4">
        <v>17000</v>
      </c>
      <c r="D8" s="4">
        <f>C8*C$3</f>
        <v>17000</v>
      </c>
      <c r="E8" s="4">
        <f>IF(B8="","",(C8+D8)*B8)</f>
        <v>34000</v>
      </c>
    </row>
    <row r="9" spans="1:12">
      <c r="A9" s="3">
        <v>50</v>
      </c>
      <c r="B9">
        <v>0</v>
      </c>
      <c r="C9" s="4">
        <v>36000</v>
      </c>
      <c r="D9" s="4">
        <f>C9*C$3</f>
        <v>36000</v>
      </c>
      <c r="E9" s="4">
        <f>IF(B9="","",(C9+D9)*B9)</f>
        <v>0</v>
      </c>
    </row>
    <row r="10" spans="1:12">
      <c r="A10" s="3"/>
      <c r="B10" s="4"/>
      <c r="C10" s="4"/>
    </row>
    <row r="11" spans="1:12">
      <c r="A11" s="3"/>
      <c r="B11" s="6" t="s">
        <v>12</v>
      </c>
      <c r="C11" s="33">
        <f>SUM( E6:E9)+C1</f>
        <v>35101</v>
      </c>
    </row>
    <row r="12" spans="1:12">
      <c r="A12" s="3"/>
      <c r="B12" s="6"/>
      <c r="C12" s="33"/>
    </row>
    <row r="13" spans="1:12">
      <c r="A13" s="3"/>
      <c r="B13" s="6" t="s">
        <v>211</v>
      </c>
    </row>
    <row r="14" spans="1:12">
      <c r="A14" s="3"/>
      <c r="B14" s="6"/>
    </row>
    <row r="15" spans="1:12">
      <c r="A15" s="1" t="s">
        <v>238</v>
      </c>
      <c r="D15" s="1" t="s">
        <v>240</v>
      </c>
      <c r="L15" s="1" t="s">
        <v>238</v>
      </c>
    </row>
    <row r="17" spans="1:13">
      <c r="A17">
        <v>7</v>
      </c>
      <c r="B17">
        <v>0</v>
      </c>
      <c r="D17" s="34" t="s">
        <v>213</v>
      </c>
      <c r="E17">
        <v>85</v>
      </c>
      <c r="L17">
        <v>7</v>
      </c>
      <c r="M17">
        <v>240</v>
      </c>
    </row>
    <row r="18" spans="1:13">
      <c r="A18">
        <v>14</v>
      </c>
      <c r="B18">
        <v>0</v>
      </c>
      <c r="D18" s="34" t="s">
        <v>214</v>
      </c>
      <c r="L18">
        <f>L17+7</f>
        <v>14</v>
      </c>
      <c r="M18">
        <v>240</v>
      </c>
    </row>
    <row r="19" spans="1:13">
      <c r="A19">
        <f>A18+$A$17</f>
        <v>21</v>
      </c>
      <c r="B19">
        <v>240</v>
      </c>
      <c r="D19" s="34" t="s">
        <v>246</v>
      </c>
      <c r="L19">
        <f t="shared" ref="L19:L23" si="0">L18+7</f>
        <v>21</v>
      </c>
      <c r="M19">
        <v>240</v>
      </c>
    </row>
    <row r="20" spans="1:13">
      <c r="A20">
        <f t="shared" ref="A20:A23" si="1">A19+$A$17</f>
        <v>28</v>
      </c>
      <c r="B20">
        <v>0</v>
      </c>
      <c r="D20" s="34" t="s">
        <v>247</v>
      </c>
      <c r="L20">
        <f t="shared" si="0"/>
        <v>28</v>
      </c>
      <c r="M20">
        <v>240</v>
      </c>
    </row>
    <row r="21" spans="1:13">
      <c r="A21">
        <f t="shared" si="1"/>
        <v>35</v>
      </c>
      <c r="B21">
        <v>0</v>
      </c>
      <c r="D21" s="34" t="s">
        <v>248</v>
      </c>
      <c r="L21">
        <f t="shared" si="0"/>
        <v>35</v>
      </c>
      <c r="M21">
        <v>240</v>
      </c>
    </row>
    <row r="22" spans="1:13">
      <c r="A22">
        <f t="shared" si="1"/>
        <v>42</v>
      </c>
      <c r="B22">
        <v>0</v>
      </c>
      <c r="D22" s="34" t="s">
        <v>249</v>
      </c>
      <c r="L22">
        <f t="shared" si="0"/>
        <v>42</v>
      </c>
      <c r="M22">
        <v>240</v>
      </c>
    </row>
    <row r="23" spans="1:13">
      <c r="A23">
        <f t="shared" si="1"/>
        <v>49</v>
      </c>
      <c r="B23">
        <v>0</v>
      </c>
      <c r="D23" s="34" t="s">
        <v>250</v>
      </c>
      <c r="L23">
        <f t="shared" si="0"/>
        <v>49</v>
      </c>
      <c r="M23">
        <v>240</v>
      </c>
    </row>
    <row r="24" spans="1:13">
      <c r="A24" s="5">
        <v>50</v>
      </c>
      <c r="B24" s="37" t="s">
        <v>239</v>
      </c>
      <c r="D24" s="34" t="s">
        <v>251</v>
      </c>
      <c r="L24" s="5">
        <v>50</v>
      </c>
      <c r="M24" s="37" t="s">
        <v>239</v>
      </c>
    </row>
    <row r="25" spans="1:13">
      <c r="A25">
        <f>A23+$A$17</f>
        <v>56</v>
      </c>
      <c r="B25">
        <v>0</v>
      </c>
      <c r="D25" s="34" t="s">
        <v>252</v>
      </c>
      <c r="L25">
        <f>L23+7</f>
        <v>56</v>
      </c>
      <c r="M25">
        <v>240</v>
      </c>
    </row>
    <row r="26" spans="1:13">
      <c r="A26">
        <f>A25+$A$17</f>
        <v>63</v>
      </c>
      <c r="B26">
        <v>0</v>
      </c>
      <c r="D26" s="34" t="s">
        <v>253</v>
      </c>
      <c r="L26">
        <f>L25+7</f>
        <v>63</v>
      </c>
      <c r="M26">
        <v>240</v>
      </c>
    </row>
    <row r="27" spans="1:13">
      <c r="A27">
        <f t="shared" ref="A27:A31" si="2">A26+$A$17</f>
        <v>70</v>
      </c>
      <c r="B27">
        <v>0</v>
      </c>
      <c r="D27" s="34" t="s">
        <v>254</v>
      </c>
      <c r="E27" s="34"/>
      <c r="L27">
        <f t="shared" ref="L27:L31" si="3">L26+7</f>
        <v>70</v>
      </c>
      <c r="M27">
        <v>240</v>
      </c>
    </row>
    <row r="28" spans="1:13">
      <c r="A28">
        <f t="shared" si="2"/>
        <v>77</v>
      </c>
      <c r="B28">
        <v>0</v>
      </c>
      <c r="D28" s="34" t="s">
        <v>357</v>
      </c>
      <c r="L28">
        <f t="shared" si="3"/>
        <v>77</v>
      </c>
      <c r="M28">
        <v>240</v>
      </c>
    </row>
    <row r="29" spans="1:13">
      <c r="A29">
        <f t="shared" si="2"/>
        <v>84</v>
      </c>
      <c r="B29">
        <v>0</v>
      </c>
      <c r="D29" s="34" t="s">
        <v>358</v>
      </c>
      <c r="L29">
        <f t="shared" si="3"/>
        <v>84</v>
      </c>
      <c r="M29">
        <v>240</v>
      </c>
    </row>
    <row r="30" spans="1:13">
      <c r="A30">
        <f t="shared" si="2"/>
        <v>91</v>
      </c>
      <c r="B30">
        <v>0</v>
      </c>
      <c r="D30" s="34" t="s">
        <v>359</v>
      </c>
      <c r="L30">
        <f t="shared" si="3"/>
        <v>91</v>
      </c>
      <c r="M30">
        <v>240</v>
      </c>
    </row>
    <row r="31" spans="1:13">
      <c r="A31">
        <f t="shared" si="2"/>
        <v>98</v>
      </c>
      <c r="B31">
        <v>0</v>
      </c>
      <c r="D31" s="34" t="s">
        <v>360</v>
      </c>
      <c r="L31">
        <f t="shared" si="3"/>
        <v>98</v>
      </c>
      <c r="M31">
        <v>240</v>
      </c>
    </row>
    <row r="32" spans="1:13" ht="15.75" thickBot="1">
      <c r="A32" s="38">
        <v>100</v>
      </c>
      <c r="B32" s="38">
        <v>0</v>
      </c>
      <c r="C32" s="9"/>
      <c r="D32" s="76" t="s">
        <v>361</v>
      </c>
      <c r="L32" s="38">
        <v>100</v>
      </c>
      <c r="M32" s="38">
        <v>3000</v>
      </c>
    </row>
    <row r="33" spans="1:13" ht="15.75" thickTop="1">
      <c r="A33" s="3"/>
      <c r="B33" s="6"/>
      <c r="C33" s="33"/>
      <c r="M33">
        <f>SUM(M17:M32)</f>
        <v>6360</v>
      </c>
    </row>
    <row r="34" spans="1:13">
      <c r="A34" s="3"/>
      <c r="B34" s="45">
        <f>SUM( B17:B32)</f>
        <v>240</v>
      </c>
      <c r="C34" s="33"/>
      <c r="D34" s="45">
        <f>SUM( E17:E32)</f>
        <v>85</v>
      </c>
    </row>
    <row r="35" spans="1:13">
      <c r="A35" s="3"/>
      <c r="B35" s="45"/>
      <c r="C35" s="33"/>
      <c r="E35" s="45"/>
    </row>
    <row r="36" spans="1:13">
      <c r="A36" s="3"/>
      <c r="B36" s="1" t="s">
        <v>39</v>
      </c>
      <c r="C36" s="33">
        <f>B34+D34</f>
        <v>325</v>
      </c>
      <c r="E36" s="45"/>
    </row>
    <row r="37" spans="1:13">
      <c r="A37" s="3"/>
      <c r="B37" s="1"/>
      <c r="C37" s="33"/>
      <c r="E37" s="45"/>
    </row>
    <row r="38" spans="1:13">
      <c r="A38" s="3"/>
      <c r="B38" s="6" t="s">
        <v>208</v>
      </c>
      <c r="C38" s="33">
        <f>C11+C36</f>
        <v>35426</v>
      </c>
      <c r="E38" s="45"/>
    </row>
    <row r="39" spans="1:13">
      <c r="A39" s="3"/>
      <c r="B39" s="45"/>
      <c r="C39" s="33"/>
      <c r="E39" s="45"/>
    </row>
    <row r="40" spans="1:13">
      <c r="A40" s="3"/>
      <c r="B40" s="45"/>
      <c r="C40" s="33"/>
      <c r="E40" s="45"/>
    </row>
    <row r="42" spans="1:13">
      <c r="B42" s="1" t="s">
        <v>36</v>
      </c>
      <c r="F42" s="1" t="s">
        <v>37</v>
      </c>
    </row>
    <row r="43" spans="1:13">
      <c r="F43" s="1"/>
    </row>
    <row r="44" spans="1:13">
      <c r="C44" t="s">
        <v>11</v>
      </c>
      <c r="D44" t="s">
        <v>10</v>
      </c>
      <c r="G44" t="s">
        <v>29</v>
      </c>
      <c r="H44" t="s">
        <v>10</v>
      </c>
    </row>
    <row r="45" spans="1:13">
      <c r="A45" t="s">
        <v>19</v>
      </c>
      <c r="C45" s="4">
        <v>12900</v>
      </c>
      <c r="D45">
        <v>0</v>
      </c>
      <c r="F45" t="s">
        <v>25</v>
      </c>
      <c r="G45" s="4">
        <v>2450</v>
      </c>
      <c r="H45">
        <v>0</v>
      </c>
    </row>
    <row r="46" spans="1:13">
      <c r="A46" t="s">
        <v>20</v>
      </c>
      <c r="C46" s="4">
        <v>14900</v>
      </c>
      <c r="D46">
        <v>0</v>
      </c>
      <c r="F46" t="s">
        <v>26</v>
      </c>
      <c r="G46" s="4">
        <v>4950</v>
      </c>
      <c r="H46">
        <v>0</v>
      </c>
    </row>
    <row r="47" spans="1:13">
      <c r="A47" t="s">
        <v>21</v>
      </c>
      <c r="C47" s="4">
        <v>17400</v>
      </c>
      <c r="D47">
        <v>1</v>
      </c>
      <c r="F47" t="s">
        <v>27</v>
      </c>
      <c r="G47" s="4">
        <v>7950</v>
      </c>
      <c r="H47">
        <v>0</v>
      </c>
    </row>
    <row r="48" spans="1:13">
      <c r="A48" t="s">
        <v>22</v>
      </c>
      <c r="C48" s="4">
        <v>18400</v>
      </c>
      <c r="D48">
        <v>0</v>
      </c>
      <c r="F48" t="s">
        <v>28</v>
      </c>
      <c r="G48" s="4">
        <v>12900</v>
      </c>
      <c r="H48">
        <v>1</v>
      </c>
    </row>
    <row r="49" spans="1:7">
      <c r="A49" t="s">
        <v>23</v>
      </c>
      <c r="C49" s="4">
        <v>18900</v>
      </c>
      <c r="D49">
        <v>0</v>
      </c>
    </row>
    <row r="50" spans="1:7">
      <c r="A50" t="s">
        <v>24</v>
      </c>
      <c r="C50" s="4">
        <v>18900</v>
      </c>
      <c r="D50">
        <v>0</v>
      </c>
    </row>
    <row r="51" spans="1:7">
      <c r="A51" s="3"/>
      <c r="B51" s="4"/>
      <c r="C51" s="33"/>
    </row>
    <row r="52" spans="1:7">
      <c r="A52" s="3"/>
      <c r="B52" s="6" t="s">
        <v>39</v>
      </c>
      <c r="C52" s="33">
        <f>C45*D45+C46*D46+C47*D47+C48*D48+C49*D49+C50*D50</f>
        <v>17400</v>
      </c>
      <c r="F52" s="1" t="s">
        <v>17</v>
      </c>
      <c r="G52" s="33">
        <f>(G45*H45)+(G46*H46)+(G47*H47)+(G48*H48)</f>
        <v>12900</v>
      </c>
    </row>
    <row r="53" spans="1:7">
      <c r="A53" s="3"/>
      <c r="B53" s="6"/>
      <c r="C53" s="33"/>
    </row>
    <row r="54" spans="1:7">
      <c r="A54" s="3"/>
      <c r="B54" s="6" t="s">
        <v>255</v>
      </c>
      <c r="C54" s="33">
        <f>C38-C52-G52</f>
        <v>5126</v>
      </c>
    </row>
    <row r="55" spans="1:7">
      <c r="A55" s="3"/>
    </row>
    <row r="57" spans="1:7">
      <c r="B57" s="1" t="s">
        <v>102</v>
      </c>
    </row>
    <row r="58" spans="1:7">
      <c r="B58" s="1"/>
    </row>
    <row r="59" spans="1:7">
      <c r="B59" t="s">
        <v>29</v>
      </c>
      <c r="C59" t="s">
        <v>16</v>
      </c>
    </row>
    <row r="60" spans="1:7">
      <c r="A60" t="s">
        <v>51</v>
      </c>
      <c r="B60" s="4">
        <v>890</v>
      </c>
      <c r="C60">
        <v>1</v>
      </c>
    </row>
    <row r="61" spans="1:7">
      <c r="A61" t="s">
        <v>103</v>
      </c>
      <c r="B61" s="4">
        <v>1950</v>
      </c>
      <c r="C61">
        <v>1</v>
      </c>
    </row>
    <row r="62" spans="1:7">
      <c r="A62" t="s">
        <v>104</v>
      </c>
      <c r="B62" s="4">
        <v>2450</v>
      </c>
      <c r="C62">
        <v>0</v>
      </c>
    </row>
    <row r="63" spans="1:7">
      <c r="A63" t="s">
        <v>105</v>
      </c>
      <c r="B63" s="4">
        <v>2450</v>
      </c>
      <c r="C63">
        <v>0</v>
      </c>
    </row>
    <row r="64" spans="1:7">
      <c r="A64" t="s">
        <v>106</v>
      </c>
      <c r="B64" s="4">
        <v>2950</v>
      </c>
      <c r="C64">
        <v>0</v>
      </c>
    </row>
    <row r="65" spans="1:3">
      <c r="A65" t="s">
        <v>107</v>
      </c>
      <c r="B65" s="4">
        <v>2950</v>
      </c>
      <c r="C65">
        <v>0</v>
      </c>
    </row>
    <row r="66" spans="1:3">
      <c r="A66" t="s">
        <v>108</v>
      </c>
      <c r="B66" s="4">
        <v>2950</v>
      </c>
      <c r="C66">
        <v>0</v>
      </c>
    </row>
    <row r="67" spans="1:3">
      <c r="A67" t="s">
        <v>109</v>
      </c>
      <c r="B67" s="4">
        <v>3950</v>
      </c>
      <c r="C67">
        <v>2</v>
      </c>
    </row>
    <row r="69" spans="1:3">
      <c r="B69" s="1" t="s">
        <v>17</v>
      </c>
      <c r="C69" s="33">
        <f>(B60*C60)+(B61*C61)+(B62*C62)+(B63*C63)+(B64*C64)+(B65*C65)+(B66*C66)+(B67*C67)</f>
        <v>10740</v>
      </c>
    </row>
    <row r="71" spans="1:3">
      <c r="B71" s="1" t="s">
        <v>40</v>
      </c>
      <c r="C71" s="33">
        <f>C54-C69</f>
        <v>-5614</v>
      </c>
    </row>
    <row r="73" spans="1:3">
      <c r="B73" s="1" t="s">
        <v>216</v>
      </c>
    </row>
    <row r="75" spans="1:3">
      <c r="B75" s="1" t="s">
        <v>29</v>
      </c>
      <c r="C75" s="4" t="s">
        <v>16</v>
      </c>
    </row>
    <row r="76" spans="1:3">
      <c r="A76" t="s">
        <v>207</v>
      </c>
      <c r="B76">
        <v>299</v>
      </c>
      <c r="C76">
        <v>0</v>
      </c>
    </row>
    <row r="78" spans="1:3">
      <c r="B78" s="1" t="s">
        <v>17</v>
      </c>
      <c r="C78" s="33">
        <f>B76*C76</f>
        <v>0</v>
      </c>
    </row>
    <row r="81" spans="2:3">
      <c r="B81" s="1" t="s">
        <v>40</v>
      </c>
      <c r="C81" s="32">
        <f>C71-C78</f>
        <v>-5614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70"/>
  <sheetViews>
    <sheetView topLeftCell="A40" workbookViewId="0">
      <selection activeCell="D68" sqref="D68"/>
    </sheetView>
  </sheetViews>
  <sheetFormatPr baseColWidth="10" defaultRowHeight="15"/>
  <cols>
    <col min="4" max="4" width="12.42578125" bestFit="1" customWidth="1"/>
  </cols>
  <sheetData>
    <row r="1" spans="1:14">
      <c r="A1" s="1" t="s">
        <v>0</v>
      </c>
    </row>
    <row r="2" spans="1:14">
      <c r="A2" s="1"/>
    </row>
    <row r="3" spans="1:14">
      <c r="B3" t="s">
        <v>33</v>
      </c>
      <c r="C3" t="s">
        <v>34</v>
      </c>
      <c r="E3" t="s">
        <v>33</v>
      </c>
      <c r="F3" t="s">
        <v>34</v>
      </c>
    </row>
    <row r="4" spans="1:14">
      <c r="A4" t="s">
        <v>2</v>
      </c>
      <c r="B4">
        <v>10</v>
      </c>
      <c r="C4">
        <v>5</v>
      </c>
      <c r="E4">
        <v>4</v>
      </c>
    </row>
    <row r="5" spans="1:14">
      <c r="A5" t="s">
        <v>1</v>
      </c>
      <c r="B5">
        <v>10</v>
      </c>
      <c r="C5">
        <v>5</v>
      </c>
      <c r="E5">
        <v>393</v>
      </c>
      <c r="F5">
        <v>0</v>
      </c>
    </row>
    <row r="6" spans="1:14">
      <c r="A6" t="s">
        <v>3</v>
      </c>
      <c r="B6">
        <v>12.5</v>
      </c>
      <c r="C6">
        <v>5</v>
      </c>
      <c r="E6">
        <v>230</v>
      </c>
      <c r="F6">
        <v>68</v>
      </c>
    </row>
    <row r="7" spans="1:14">
      <c r="A7" t="s">
        <v>4</v>
      </c>
      <c r="E7">
        <v>22</v>
      </c>
      <c r="F7">
        <v>78</v>
      </c>
    </row>
    <row r="10" spans="1:14">
      <c r="A10" s="1" t="s">
        <v>63</v>
      </c>
    </row>
    <row r="12" spans="1:14">
      <c r="B12" t="s">
        <v>33</v>
      </c>
      <c r="C12" t="s">
        <v>14</v>
      </c>
      <c r="D12" t="s">
        <v>64</v>
      </c>
      <c r="E12" t="s">
        <v>65</v>
      </c>
      <c r="F12" t="s">
        <v>66</v>
      </c>
      <c r="G12" t="s">
        <v>67</v>
      </c>
      <c r="H12" t="s">
        <v>68</v>
      </c>
      <c r="I12" t="s">
        <v>69</v>
      </c>
      <c r="J12" t="s">
        <v>70</v>
      </c>
      <c r="K12" t="s">
        <v>71</v>
      </c>
      <c r="L12" t="s">
        <v>72</v>
      </c>
      <c r="M12" t="s">
        <v>73</v>
      </c>
      <c r="N12" t="s">
        <v>39</v>
      </c>
    </row>
    <row r="13" spans="1:14">
      <c r="A13" t="s">
        <v>2</v>
      </c>
      <c r="B13">
        <v>4</v>
      </c>
      <c r="C13">
        <v>2</v>
      </c>
      <c r="D13">
        <v>2</v>
      </c>
      <c r="E13">
        <v>3</v>
      </c>
      <c r="F13">
        <v>4</v>
      </c>
      <c r="G13">
        <v>2</v>
      </c>
      <c r="H13">
        <v>4</v>
      </c>
      <c r="I13">
        <v>3</v>
      </c>
      <c r="J13">
        <v>4</v>
      </c>
      <c r="K13">
        <v>6</v>
      </c>
      <c r="L13">
        <v>2</v>
      </c>
      <c r="M13">
        <v>3</v>
      </c>
      <c r="N13" s="4">
        <f>B13*SUM(C13:M13)</f>
        <v>140</v>
      </c>
    </row>
    <row r="14" spans="1:14">
      <c r="A14" t="s">
        <v>1</v>
      </c>
      <c r="B14">
        <v>393</v>
      </c>
      <c r="C14">
        <v>5</v>
      </c>
      <c r="D14">
        <v>2</v>
      </c>
      <c r="E14">
        <v>3</v>
      </c>
      <c r="F14">
        <v>4</v>
      </c>
      <c r="G14">
        <v>2</v>
      </c>
      <c r="H14">
        <v>4</v>
      </c>
      <c r="I14">
        <v>3</v>
      </c>
      <c r="J14">
        <v>4</v>
      </c>
      <c r="K14">
        <v>6</v>
      </c>
      <c r="L14">
        <v>2</v>
      </c>
      <c r="M14">
        <v>3</v>
      </c>
      <c r="N14" s="4">
        <f>B14*SUM(C14:M14)</f>
        <v>14934</v>
      </c>
    </row>
    <row r="15" spans="1:14">
      <c r="A15" t="s">
        <v>3</v>
      </c>
      <c r="B15">
        <v>230</v>
      </c>
      <c r="C15">
        <v>9</v>
      </c>
      <c r="D15">
        <v>2</v>
      </c>
      <c r="E15">
        <v>3</v>
      </c>
      <c r="F15">
        <v>4</v>
      </c>
      <c r="G15">
        <v>2</v>
      </c>
      <c r="H15">
        <v>4</v>
      </c>
      <c r="I15">
        <v>3</v>
      </c>
      <c r="J15">
        <v>4</v>
      </c>
      <c r="K15">
        <v>6</v>
      </c>
      <c r="L15">
        <v>2</v>
      </c>
      <c r="M15">
        <v>3</v>
      </c>
      <c r="N15" s="4">
        <f>B15*SUM(C15:M15)</f>
        <v>9660</v>
      </c>
    </row>
    <row r="16" spans="1:14">
      <c r="A16" t="s">
        <v>4</v>
      </c>
      <c r="B16">
        <v>22</v>
      </c>
      <c r="C16">
        <v>14</v>
      </c>
      <c r="D16">
        <v>2</v>
      </c>
      <c r="E16">
        <v>3</v>
      </c>
      <c r="F16">
        <v>4</v>
      </c>
      <c r="G16">
        <v>2</v>
      </c>
      <c r="H16">
        <v>4</v>
      </c>
      <c r="I16">
        <v>3</v>
      </c>
      <c r="J16">
        <v>4</v>
      </c>
      <c r="K16">
        <v>6</v>
      </c>
      <c r="L16">
        <v>2</v>
      </c>
      <c r="M16">
        <v>3</v>
      </c>
      <c r="N16" s="4">
        <f>B16*SUM(C16:M16)</f>
        <v>1034</v>
      </c>
    </row>
    <row r="18" spans="1:14">
      <c r="N18" s="4">
        <f>SUM( N13:N16)</f>
        <v>25768</v>
      </c>
    </row>
    <row r="31" spans="1:14">
      <c r="A31" s="5" t="s">
        <v>74</v>
      </c>
    </row>
    <row r="33" spans="2:4">
      <c r="B33" s="1" t="s">
        <v>223</v>
      </c>
    </row>
    <row r="34" spans="2:4">
      <c r="B34" s="1"/>
    </row>
    <row r="35" spans="2:4">
      <c r="B35" t="s">
        <v>33</v>
      </c>
      <c r="C35" t="s">
        <v>224</v>
      </c>
      <c r="D35" t="s">
        <v>17</v>
      </c>
    </row>
    <row r="36" spans="2:4">
      <c r="B36">
        <v>33</v>
      </c>
      <c r="C36">
        <v>14</v>
      </c>
      <c r="D36">
        <f>C36*$B$36</f>
        <v>462</v>
      </c>
    </row>
    <row r="38" spans="2:4">
      <c r="C38">
        <v>3</v>
      </c>
      <c r="D38">
        <f>C38*$B$36</f>
        <v>99</v>
      </c>
    </row>
    <row r="39" spans="2:4">
      <c r="C39">
        <v>3</v>
      </c>
      <c r="D39">
        <f>C39*$B$36</f>
        <v>99</v>
      </c>
    </row>
    <row r="40" spans="2:4">
      <c r="C40">
        <v>3</v>
      </c>
      <c r="D40">
        <f>C40*$B$36</f>
        <v>99</v>
      </c>
    </row>
    <row r="42" spans="2:4">
      <c r="C42">
        <v>4</v>
      </c>
      <c r="D42">
        <f>C42*$B$36</f>
        <v>132</v>
      </c>
    </row>
    <row r="43" spans="2:4">
      <c r="C43">
        <v>4</v>
      </c>
      <c r="D43">
        <f>C43*$B$36</f>
        <v>132</v>
      </c>
    </row>
    <row r="45" spans="2:4" ht="15.75" thickBot="1">
      <c r="C45" s="9"/>
      <c r="D45" s="9"/>
    </row>
    <row r="46" spans="2:4" ht="15.75" thickTop="1"/>
    <row r="47" spans="2:4">
      <c r="B47" t="s">
        <v>17</v>
      </c>
      <c r="C47">
        <f>SUM(C36:C45)</f>
        <v>31</v>
      </c>
      <c r="D47">
        <f>SUM(D36:D45)</f>
        <v>1023</v>
      </c>
    </row>
    <row r="64" spans="1:1">
      <c r="A64" t="s">
        <v>309</v>
      </c>
    </row>
    <row r="66" spans="1:3">
      <c r="A66" t="s">
        <v>310</v>
      </c>
      <c r="B66" s="4">
        <v>1291</v>
      </c>
      <c r="C66" t="s">
        <v>311</v>
      </c>
    </row>
    <row r="67" spans="1:3">
      <c r="B67" s="4"/>
    </row>
    <row r="68" spans="1:3">
      <c r="B68" s="4"/>
      <c r="C68" s="4">
        <f>2010-B66</f>
        <v>719</v>
      </c>
    </row>
    <row r="69" spans="1:3">
      <c r="B69" s="4"/>
    </row>
    <row r="70" spans="1:3">
      <c r="B70" s="4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Y44"/>
  <sheetViews>
    <sheetView workbookViewId="0">
      <selection activeCell="J15" sqref="J15"/>
    </sheetView>
  </sheetViews>
  <sheetFormatPr baseColWidth="10" defaultRowHeight="15"/>
  <cols>
    <col min="1" max="1" width="13.28515625" bestFit="1" customWidth="1"/>
    <col min="2" max="2" width="4" customWidth="1"/>
    <col min="4" max="4" width="3.7109375" customWidth="1"/>
    <col min="6" max="6" width="3.7109375" customWidth="1"/>
    <col min="8" max="8" width="3.7109375" customWidth="1"/>
    <col min="10" max="10" width="3.7109375" customWidth="1"/>
    <col min="12" max="12" width="3.7109375" customWidth="1"/>
    <col min="14" max="14" width="3.7109375" customWidth="1"/>
    <col min="16" max="16" width="3.7109375" customWidth="1"/>
    <col min="18" max="18" width="3.7109375" customWidth="1"/>
    <col min="20" max="20" width="3.7109375" customWidth="1"/>
    <col min="22" max="22" width="3.7109375" customWidth="1"/>
    <col min="24" max="24" width="4.5703125" customWidth="1"/>
    <col min="26" max="26" width="4" customWidth="1"/>
  </cols>
  <sheetData>
    <row r="3" spans="1:25">
      <c r="C3" s="12" t="s">
        <v>41</v>
      </c>
      <c r="E3" t="s">
        <v>42</v>
      </c>
      <c r="G3" s="12" t="s">
        <v>43</v>
      </c>
      <c r="I3" t="s">
        <v>44</v>
      </c>
      <c r="K3" s="12" t="s">
        <v>45</v>
      </c>
      <c r="M3" s="12" t="s">
        <v>46</v>
      </c>
      <c r="O3" t="s">
        <v>47</v>
      </c>
      <c r="Q3" t="s">
        <v>84</v>
      </c>
      <c r="S3" t="s">
        <v>83</v>
      </c>
      <c r="U3" t="s">
        <v>82</v>
      </c>
      <c r="W3" t="s">
        <v>62</v>
      </c>
      <c r="Y3" t="s">
        <v>61</v>
      </c>
    </row>
    <row r="4" spans="1:25">
      <c r="Q4" t="s">
        <v>48</v>
      </c>
      <c r="S4" t="s">
        <v>49</v>
      </c>
      <c r="U4" t="s">
        <v>165</v>
      </c>
    </row>
    <row r="6" spans="1:25">
      <c r="A6" t="s">
        <v>50</v>
      </c>
      <c r="Y6">
        <f>SUM(C6:W6)</f>
        <v>0</v>
      </c>
    </row>
    <row r="8" spans="1:25">
      <c r="A8" t="s">
        <v>51</v>
      </c>
      <c r="C8">
        <v>3</v>
      </c>
      <c r="F8">
        <v>1</v>
      </c>
      <c r="H8">
        <v>1</v>
      </c>
      <c r="J8">
        <v>1</v>
      </c>
      <c r="L8">
        <v>1</v>
      </c>
      <c r="N8">
        <v>1</v>
      </c>
      <c r="P8">
        <v>1</v>
      </c>
      <c r="Q8">
        <v>4</v>
      </c>
      <c r="S8">
        <v>1</v>
      </c>
      <c r="Y8">
        <f t="shared" ref="Y8:Y15" si="0">SUM(C8:W8)</f>
        <v>14</v>
      </c>
    </row>
    <row r="9" spans="1:25">
      <c r="A9" t="s">
        <v>52</v>
      </c>
      <c r="C9">
        <v>2</v>
      </c>
      <c r="E9">
        <v>1</v>
      </c>
      <c r="G9">
        <v>2</v>
      </c>
      <c r="I9">
        <v>2</v>
      </c>
      <c r="K9">
        <v>4</v>
      </c>
      <c r="M9">
        <v>1</v>
      </c>
      <c r="N9">
        <v>1</v>
      </c>
      <c r="Q9">
        <v>1</v>
      </c>
      <c r="S9">
        <v>3</v>
      </c>
      <c r="Y9">
        <f t="shared" si="0"/>
        <v>17</v>
      </c>
    </row>
    <row r="10" spans="1:25">
      <c r="A10" t="s">
        <v>55</v>
      </c>
      <c r="C10">
        <v>2</v>
      </c>
      <c r="E10">
        <v>5</v>
      </c>
      <c r="G10">
        <v>2</v>
      </c>
      <c r="I10">
        <v>2</v>
      </c>
      <c r="K10">
        <v>2</v>
      </c>
      <c r="O10">
        <v>4</v>
      </c>
      <c r="U10">
        <v>1</v>
      </c>
      <c r="Y10">
        <f t="shared" si="0"/>
        <v>18</v>
      </c>
    </row>
    <row r="11" spans="1:25">
      <c r="A11" t="s">
        <v>54</v>
      </c>
      <c r="C11">
        <v>1</v>
      </c>
      <c r="E11">
        <v>3</v>
      </c>
      <c r="G11">
        <v>4</v>
      </c>
      <c r="K11">
        <v>4</v>
      </c>
      <c r="M11">
        <v>4</v>
      </c>
      <c r="O11">
        <v>4</v>
      </c>
      <c r="U11">
        <v>1</v>
      </c>
      <c r="Y11">
        <f t="shared" si="0"/>
        <v>21</v>
      </c>
    </row>
    <row r="12" spans="1:25">
      <c r="A12" t="s">
        <v>53</v>
      </c>
      <c r="C12">
        <v>1</v>
      </c>
      <c r="D12">
        <v>1</v>
      </c>
      <c r="E12">
        <v>2</v>
      </c>
      <c r="G12">
        <v>3</v>
      </c>
      <c r="I12">
        <v>4</v>
      </c>
      <c r="K12">
        <v>4</v>
      </c>
      <c r="M12">
        <v>2</v>
      </c>
      <c r="O12">
        <v>2</v>
      </c>
      <c r="U12">
        <v>1</v>
      </c>
      <c r="Y12">
        <f t="shared" si="0"/>
        <v>20</v>
      </c>
    </row>
    <row r="13" spans="1:25">
      <c r="A13" t="s">
        <v>58</v>
      </c>
      <c r="C13">
        <v>0</v>
      </c>
      <c r="E13">
        <v>4</v>
      </c>
      <c r="G13">
        <v>2</v>
      </c>
      <c r="H13">
        <v>1</v>
      </c>
      <c r="I13">
        <v>3</v>
      </c>
      <c r="M13">
        <v>6</v>
      </c>
      <c r="O13">
        <v>4</v>
      </c>
      <c r="U13">
        <v>3</v>
      </c>
      <c r="Y13">
        <f t="shared" si="0"/>
        <v>23</v>
      </c>
    </row>
    <row r="14" spans="1:25">
      <c r="A14" t="s">
        <v>57</v>
      </c>
      <c r="C14">
        <v>0</v>
      </c>
      <c r="G14">
        <v>5</v>
      </c>
      <c r="I14">
        <v>3</v>
      </c>
      <c r="K14">
        <v>1</v>
      </c>
      <c r="M14">
        <v>3</v>
      </c>
      <c r="O14">
        <v>1</v>
      </c>
      <c r="P14">
        <v>3</v>
      </c>
      <c r="U14">
        <v>1</v>
      </c>
      <c r="Y14">
        <f t="shared" si="0"/>
        <v>17</v>
      </c>
    </row>
    <row r="15" spans="1:25">
      <c r="A15" t="s">
        <v>59</v>
      </c>
      <c r="C15">
        <v>0</v>
      </c>
      <c r="E15">
        <v>3</v>
      </c>
      <c r="I15">
        <v>4</v>
      </c>
      <c r="J15">
        <v>2</v>
      </c>
      <c r="K15">
        <v>3</v>
      </c>
      <c r="M15">
        <v>2</v>
      </c>
      <c r="O15">
        <v>3</v>
      </c>
      <c r="U15">
        <v>1</v>
      </c>
      <c r="Y15">
        <f t="shared" si="0"/>
        <v>18</v>
      </c>
    </row>
    <row r="17" spans="1:25">
      <c r="A17" t="s">
        <v>56</v>
      </c>
      <c r="C17">
        <v>4</v>
      </c>
      <c r="E17">
        <v>4</v>
      </c>
      <c r="G17">
        <v>4</v>
      </c>
      <c r="I17">
        <v>4</v>
      </c>
      <c r="K17">
        <v>4</v>
      </c>
      <c r="M17">
        <v>4</v>
      </c>
      <c r="O17">
        <v>4</v>
      </c>
      <c r="Q17">
        <v>3</v>
      </c>
      <c r="U17">
        <v>9</v>
      </c>
      <c r="Y17">
        <f>SUM(C17:W17)</f>
        <v>40</v>
      </c>
    </row>
    <row r="19" spans="1:25" s="35" customFormat="1">
      <c r="A19" s="35" t="s">
        <v>60</v>
      </c>
      <c r="C19" s="35">
        <v>16</v>
      </c>
      <c r="D19" s="35">
        <f>-SUM(D6:D17)</f>
        <v>-1</v>
      </c>
      <c r="E19" s="35">
        <v>5</v>
      </c>
      <c r="F19" s="35">
        <f>-SUM(F6:F17)</f>
        <v>-1</v>
      </c>
      <c r="G19" s="35">
        <v>5</v>
      </c>
      <c r="H19" s="35">
        <f>-SUM(H6:H17)</f>
        <v>-2</v>
      </c>
      <c r="I19" s="35">
        <v>5</v>
      </c>
      <c r="J19" s="35">
        <f>-SUM(J6:J17)</f>
        <v>-3</v>
      </c>
      <c r="K19" s="35">
        <v>5</v>
      </c>
      <c r="L19" s="35">
        <f>-SUM(L6:L17)</f>
        <v>-1</v>
      </c>
      <c r="M19" s="35">
        <v>5</v>
      </c>
      <c r="N19" s="35">
        <f>-SUM(N6:N17)</f>
        <v>-2</v>
      </c>
      <c r="O19" s="35">
        <v>5</v>
      </c>
      <c r="P19" s="35">
        <f>-SUM(P6:P17)</f>
        <v>-4</v>
      </c>
      <c r="Q19" s="35">
        <v>5</v>
      </c>
      <c r="R19" s="35">
        <f>-SUM(R6:R17)</f>
        <v>0</v>
      </c>
      <c r="S19" s="35">
        <v>10</v>
      </c>
      <c r="T19" s="35">
        <f>-SUM(T6:T17)</f>
        <v>0</v>
      </c>
      <c r="U19" s="35">
        <v>16</v>
      </c>
      <c r="V19" s="35">
        <f>-SUM(V6:V17)</f>
        <v>0</v>
      </c>
      <c r="X19" s="35">
        <f>-SUM(X6:X17)</f>
        <v>0</v>
      </c>
      <c r="Y19" s="35">
        <f>SUM(C19:W19)</f>
        <v>63</v>
      </c>
    </row>
    <row r="24" spans="1:25">
      <c r="B24" s="1" t="s">
        <v>266</v>
      </c>
    </row>
    <row r="26" spans="1:25">
      <c r="A26" s="1" t="s">
        <v>263</v>
      </c>
      <c r="B26" s="1" t="s">
        <v>262</v>
      </c>
      <c r="D26" s="1" t="s">
        <v>261</v>
      </c>
    </row>
    <row r="28" spans="1:25">
      <c r="A28" t="s">
        <v>264</v>
      </c>
      <c r="B28">
        <v>6</v>
      </c>
      <c r="C28" t="s">
        <v>206</v>
      </c>
      <c r="D28">
        <v>3</v>
      </c>
      <c r="E28" t="s">
        <v>206</v>
      </c>
    </row>
    <row r="29" spans="1:25">
      <c r="A29" t="s">
        <v>44</v>
      </c>
      <c r="B29">
        <v>3</v>
      </c>
      <c r="C29" t="s">
        <v>108</v>
      </c>
      <c r="D29">
        <v>0</v>
      </c>
      <c r="E29" t="s">
        <v>108</v>
      </c>
    </row>
    <row r="30" spans="1:25">
      <c r="A30" t="s">
        <v>43</v>
      </c>
      <c r="B30">
        <v>1</v>
      </c>
      <c r="C30" t="s">
        <v>58</v>
      </c>
      <c r="D30">
        <v>0</v>
      </c>
      <c r="E30" t="s">
        <v>58</v>
      </c>
    </row>
    <row r="31" spans="1:25">
      <c r="A31" t="s">
        <v>47</v>
      </c>
      <c r="B31">
        <v>2</v>
      </c>
      <c r="C31" t="s">
        <v>109</v>
      </c>
      <c r="D31">
        <v>0</v>
      </c>
      <c r="E31" t="s">
        <v>109</v>
      </c>
    </row>
    <row r="32" spans="1:25">
      <c r="A32" t="s">
        <v>265</v>
      </c>
      <c r="B32">
        <v>1</v>
      </c>
      <c r="C32" t="s">
        <v>52</v>
      </c>
      <c r="D32">
        <v>0</v>
      </c>
      <c r="E32" t="s">
        <v>52</v>
      </c>
    </row>
    <row r="33" spans="1:5">
      <c r="A33" t="s">
        <v>336</v>
      </c>
      <c r="B33">
        <v>1</v>
      </c>
      <c r="C33" t="s">
        <v>106</v>
      </c>
      <c r="D33">
        <v>0</v>
      </c>
      <c r="E33" t="s">
        <v>106</v>
      </c>
    </row>
    <row r="44" spans="1:5">
      <c r="A44" s="5" t="s">
        <v>75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4</vt:i4>
      </vt:variant>
    </vt:vector>
  </HeadingPairs>
  <TitlesOfParts>
    <vt:vector size="25" baseType="lpstr">
      <vt:lpstr>Plan des Iles </vt:lpstr>
      <vt:lpstr>Idee Generale</vt:lpstr>
      <vt:lpstr>A faire </vt:lpstr>
      <vt:lpstr>Boosts</vt:lpstr>
      <vt:lpstr>rubis  </vt:lpstr>
      <vt:lpstr>rubis 1</vt:lpstr>
      <vt:lpstr>rubis 2 </vt:lpstr>
      <vt:lpstr>Droits</vt:lpstr>
      <vt:lpstr>Iles et Ressources </vt:lpstr>
      <vt:lpstr>Chaines de production</vt:lpstr>
      <vt:lpstr>Production</vt:lpstr>
      <vt:lpstr>Commerce</vt:lpstr>
      <vt:lpstr>Consommation</vt:lpstr>
      <vt:lpstr>Demande</vt:lpstr>
      <vt:lpstr>Routes Maritimes </vt:lpstr>
      <vt:lpstr>Routes maritimes 2</vt:lpstr>
      <vt:lpstr>Epices Teintures Soies</vt:lpstr>
      <vt:lpstr>PVE</vt:lpstr>
      <vt:lpstr>Grandes iles </vt:lpstr>
      <vt:lpstr>Iles Immenses </vt:lpstr>
      <vt:lpstr>Revenus </vt:lpstr>
      <vt:lpstr>iles</vt:lpstr>
      <vt:lpstr>production</vt:lpstr>
      <vt:lpstr>trajet</vt:lpstr>
      <vt:lpstr>type_transport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2015-03-23T10:38:35Z</dcterms:modified>
</cp:coreProperties>
</file>