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data4.xml" ContentType="application/vnd.openxmlformats-officedocument.drawingml.diagramData+xml"/>
  <Override PartName="/xl/diagrams/colors6.xml" ContentType="application/vnd.openxmlformats-officedocument.drawingml.diagramColor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iagrams/data2.xml" ContentType="application/vnd.openxmlformats-officedocument.drawingml.diagramData+xml"/>
  <Override PartName="/xl/diagrams/colors4.xml" ContentType="application/vnd.openxmlformats-officedocument.drawingml.diagramColors+xml"/>
  <Override PartName="/xl/diagrams/drawing6.xml" ContentType="application/vnd.ms-office.drawingml.diagram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diagrams/colors2.xml" ContentType="application/vnd.openxmlformats-officedocument.drawingml.diagramColors+xml"/>
  <Override PartName="/xl/drawings/drawing4.xml" ContentType="application/vnd.openxmlformats-officedocument.drawing+xml"/>
  <Override PartName="/xl/diagrams/drawing4.xml" ContentType="application/vnd.ms-office.drawingml.diagram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rawing3.xml" ContentType="application/vnd.ms-office.drawingml.diagram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iagrams/layout4.xml" ContentType="application/vnd.openxmlformats-officedocument.drawingml.diagramLayout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layout2.xml" ContentType="application/vnd.openxmlformats-officedocument.drawingml.diagramLayout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quickStyle4.xml" ContentType="application/vnd.openxmlformats-officedocument.drawingml.diagramStyle+xml"/>
  <Override PartName="/xl/diagrams/data6.xml" ContentType="application/vnd.openxmlformats-officedocument.drawingml.diagramData+xml"/>
  <Override PartName="/xl/diagrams/data7.xml" ContentType="application/vnd.openxmlformats-officedocument.drawingml.diagramData+xml"/>
  <Override PartName="/docProps/core.xml" ContentType="application/vnd.openxmlformats-package.core-properties+xml"/>
  <Default Extension="bin" ContentType="application/vnd.openxmlformats-officedocument.spreadsheetml.printerSettings"/>
  <Override PartName="/xl/diagrams/quickStyle2.xml" ContentType="application/vnd.openxmlformats-officedocument.drawingml.diagramStyle+xml"/>
  <Override PartName="/xl/diagrams/data5.xml" ContentType="application/vnd.openxmlformats-officedocument.drawingml.diagramData+xml"/>
  <Override PartName="/xl/diagrams/colors7.xml" ContentType="application/vnd.openxmlformats-officedocument.drawingml.diagramColors+xml"/>
  <Override PartName="/xl/worksheets/sheet14.xml" ContentType="application/vnd.openxmlformats-officedocument.spreadsheetml.worksheet+xml"/>
  <Override PartName="/xl/diagrams/data3.xml" ContentType="application/vnd.openxmlformats-officedocument.drawingml.diagramData+xml"/>
  <Override PartName="/xl/diagrams/colors3.xml" ContentType="application/vnd.openxmlformats-officedocument.drawingml.diagramColors+xml"/>
  <Override PartName="/xl/diagrams/colors5.xml" ContentType="application/vnd.openxmlformats-officedocument.drawingml.diagramColors+xml"/>
  <Override PartName="/xl/diagrams/drawing7.xml" ContentType="application/vnd.ms-office.drawingml.diagram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diagrams/data1.xml" ContentType="application/vnd.openxmlformats-officedocument.drawingml.diagramData+xml"/>
  <Override PartName="/xl/diagrams/colors1.xml" ContentType="application/vnd.openxmlformats-officedocument.drawingml.diagramColors+xml"/>
  <Override PartName="/xl/drawings/drawing5.xml" ContentType="application/vnd.openxmlformats-officedocument.drawing+xml"/>
  <Override PartName="/xl/diagrams/drawing5.xml" ContentType="application/vnd.ms-office.drawingml.diagram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 activeTab="3"/>
  </bookViews>
  <sheets>
    <sheet name="Plan des Iles " sheetId="15" r:id="rId1"/>
    <sheet name="A faire " sheetId="13" r:id="rId2"/>
    <sheet name="Boosts" sheetId="9" r:id="rId3"/>
    <sheet name="rubis " sheetId="3" r:id="rId4"/>
    <sheet name="Droits" sheetId="1" r:id="rId5"/>
    <sheet name="Iles et Ressources " sheetId="2" r:id="rId6"/>
    <sheet name="Chaines de production" sheetId="4" r:id="rId7"/>
    <sheet name="Production" sheetId="11" r:id="rId8"/>
    <sheet name="Commerce" sheetId="12" r:id="rId9"/>
    <sheet name="Consommation" sheetId="6" r:id="rId10"/>
    <sheet name="Demande" sheetId="14" r:id="rId11"/>
    <sheet name="Routes Maritimes " sheetId="8" r:id="rId12"/>
    <sheet name="Epices Teintures Soies" sheetId="7" r:id="rId13"/>
    <sheet name="PVE" sheetId="10" r:id="rId14"/>
    <sheet name="Grandes iles " sheetId="5" r:id="rId15"/>
  </sheets>
  <calcPr calcId="125725"/>
</workbook>
</file>

<file path=xl/calcChain.xml><?xml version="1.0" encoding="utf-8"?>
<calcChain xmlns="http://schemas.openxmlformats.org/spreadsheetml/2006/main">
  <c r="O36" i="3"/>
  <c r="N22"/>
  <c r="N23" s="1"/>
  <c r="N24" s="1"/>
  <c r="N25" s="1"/>
  <c r="N26" s="1"/>
  <c r="N28" s="1"/>
  <c r="N29" s="1"/>
  <c r="N30" s="1"/>
  <c r="N31" s="1"/>
  <c r="N32" s="1"/>
  <c r="N33" s="1"/>
  <c r="N34" s="1"/>
  <c r="K46" i="4"/>
  <c r="E49"/>
  <c r="E50"/>
  <c r="E51"/>
  <c r="E52"/>
  <c r="E53"/>
  <c r="E54"/>
  <c r="D46"/>
  <c r="E46" s="1"/>
  <c r="D48"/>
  <c r="E48" s="1"/>
  <c r="D49"/>
  <c r="D50"/>
  <c r="D51"/>
  <c r="D52"/>
  <c r="D53"/>
  <c r="D54"/>
  <c r="D45"/>
  <c r="E45" s="1"/>
  <c r="Y19" i="2"/>
  <c r="K23" i="3"/>
  <c r="K24" s="1"/>
  <c r="K25" s="1"/>
  <c r="K27" s="1"/>
  <c r="K28" s="1"/>
  <c r="K29" s="1"/>
  <c r="K30" s="1"/>
  <c r="K31" s="1"/>
  <c r="K32" s="1"/>
  <c r="K33" s="1"/>
  <c r="K34" s="1"/>
  <c r="K35" s="1"/>
  <c r="K22"/>
  <c r="K21"/>
  <c r="C58"/>
  <c r="J36"/>
  <c r="C30"/>
  <c r="C32" s="1"/>
  <c r="C36" s="1"/>
  <c r="C44" s="1"/>
  <c r="C60" s="1"/>
  <c r="C34"/>
  <c r="C83"/>
  <c r="X19" i="2"/>
  <c r="V19"/>
  <c r="T19"/>
  <c r="R19"/>
  <c r="P19"/>
  <c r="N19"/>
  <c r="L19"/>
  <c r="J19"/>
  <c r="H19"/>
  <c r="F19"/>
  <c r="D19"/>
  <c r="D38" i="1"/>
  <c r="C47"/>
  <c r="D39"/>
  <c r="D40"/>
  <c r="D42"/>
  <c r="D43"/>
  <c r="D36"/>
  <c r="J20" i="3"/>
  <c r="C74"/>
  <c r="M62" i="14"/>
  <c r="L62"/>
  <c r="K62"/>
  <c r="J62"/>
  <c r="I62"/>
  <c r="H62"/>
  <c r="G62"/>
  <c r="F62"/>
  <c r="E62"/>
  <c r="D62"/>
  <c r="C62"/>
  <c r="M62" i="6"/>
  <c r="L62"/>
  <c r="K62"/>
  <c r="J62"/>
  <c r="I62"/>
  <c r="H62"/>
  <c r="G62"/>
  <c r="F62"/>
  <c r="E62"/>
  <c r="D62"/>
  <c r="C62"/>
  <c r="D62" i="12"/>
  <c r="E62"/>
  <c r="F62"/>
  <c r="G62"/>
  <c r="H62"/>
  <c r="I62"/>
  <c r="J62"/>
  <c r="K62"/>
  <c r="L62"/>
  <c r="M62"/>
  <c r="C62"/>
  <c r="M62" i="11"/>
  <c r="L62"/>
  <c r="K62"/>
  <c r="J62"/>
  <c r="I62"/>
  <c r="H62"/>
  <c r="G62"/>
  <c r="F62"/>
  <c r="E62"/>
  <c r="D62"/>
  <c r="C62"/>
  <c r="D36" i="4"/>
  <c r="N18" i="1"/>
  <c r="E36" i="7"/>
  <c r="E37"/>
  <c r="E35"/>
  <c r="E11"/>
  <c r="E17"/>
  <c r="F6"/>
  <c r="E6"/>
  <c r="G6" s="1"/>
  <c r="D6"/>
  <c r="N14" i="1"/>
  <c r="N15"/>
  <c r="N16"/>
  <c r="N13"/>
  <c r="Y8" i="2"/>
  <c r="Y9"/>
  <c r="Y10"/>
  <c r="Y11"/>
  <c r="Y12"/>
  <c r="Y13"/>
  <c r="Y14"/>
  <c r="Y15"/>
  <c r="Y17"/>
  <c r="Y6"/>
  <c r="C18" i="3"/>
  <c r="E42"/>
  <c r="F42" s="1"/>
  <c r="E41"/>
  <c r="F41" s="1"/>
  <c r="G56"/>
  <c r="C56"/>
  <c r="E7"/>
  <c r="E8"/>
  <c r="E6"/>
  <c r="D7"/>
  <c r="D8"/>
  <c r="D9"/>
  <c r="E9" s="1"/>
  <c r="D6"/>
  <c r="D47" i="1" l="1"/>
  <c r="C11" i="3"/>
  <c r="C20" l="1"/>
  <c r="C76" s="1"/>
  <c r="C86" s="1"/>
</calcChain>
</file>

<file path=xl/sharedStrings.xml><?xml version="1.0" encoding="utf-8"?>
<sst xmlns="http://schemas.openxmlformats.org/spreadsheetml/2006/main" count="765" uniqueCount="253">
  <si>
    <t xml:space="preserve">Nombre de maisons pour les droits </t>
  </si>
  <si>
    <t>vassaux</t>
  </si>
  <si>
    <t>pionners</t>
  </si>
  <si>
    <t>marchands</t>
  </si>
  <si>
    <t>nobles</t>
  </si>
  <si>
    <t xml:space="preserve">happy hour </t>
  </si>
  <si>
    <t xml:space="preserve">tailleur de rubis </t>
  </si>
  <si>
    <t xml:space="preserve">initial rubis </t>
  </si>
  <si>
    <t xml:space="preserve">grand sac </t>
  </si>
  <si>
    <t xml:space="preserve">petit sac </t>
  </si>
  <si>
    <t xml:space="preserve">nombre </t>
  </si>
  <si>
    <t xml:space="preserve">prix </t>
  </si>
  <si>
    <t xml:space="preserve">apres achat </t>
  </si>
  <si>
    <t xml:space="preserve">montant </t>
  </si>
  <si>
    <t xml:space="preserve">base </t>
  </si>
  <si>
    <t>bonus</t>
  </si>
  <si>
    <t>nombre</t>
  </si>
  <si>
    <t xml:space="preserve">total </t>
  </si>
  <si>
    <t>developpé</t>
  </si>
  <si>
    <t xml:space="preserve">ile de pomme immense </t>
  </si>
  <si>
    <t xml:space="preserve">ile de chanvre immense </t>
  </si>
  <si>
    <t xml:space="preserve">ile de plantes immense </t>
  </si>
  <si>
    <t xml:space="preserve">ile de raisins immense </t>
  </si>
  <si>
    <t xml:space="preserve">ile de céréales immense </t>
  </si>
  <si>
    <t>ile de cire immense</t>
  </si>
  <si>
    <t xml:space="preserve">slot ile 1 </t>
  </si>
  <si>
    <t>slot ile 2</t>
  </si>
  <si>
    <t>slot ile 3</t>
  </si>
  <si>
    <t>slot ile 4</t>
  </si>
  <si>
    <t>prix</t>
  </si>
  <si>
    <t xml:space="preserve">total apres taillage </t>
  </si>
  <si>
    <t>base non taillés</t>
  </si>
  <si>
    <t xml:space="preserve">total non taillés </t>
  </si>
  <si>
    <t xml:space="preserve">maisons </t>
  </si>
  <si>
    <t>droits</t>
  </si>
  <si>
    <t>TOTAL DEPENSES</t>
  </si>
  <si>
    <t>Iles</t>
  </si>
  <si>
    <t xml:space="preserve">Slots d Iles </t>
  </si>
  <si>
    <t xml:space="preserve">Tailleur de rubis </t>
  </si>
  <si>
    <t>total</t>
  </si>
  <si>
    <t xml:space="preserve">Restant </t>
  </si>
  <si>
    <t xml:space="preserve">new port </t>
  </si>
  <si>
    <t>pomme Im</t>
  </si>
  <si>
    <t>chanvre Im</t>
  </si>
  <si>
    <t>plantes Im</t>
  </si>
  <si>
    <t>raisins Im</t>
  </si>
  <si>
    <t>céréales Im</t>
  </si>
  <si>
    <t>cire Im</t>
  </si>
  <si>
    <t>malmotte</t>
  </si>
  <si>
    <t>célinor</t>
  </si>
  <si>
    <t xml:space="preserve">bois </t>
  </si>
  <si>
    <t xml:space="preserve">pierre </t>
  </si>
  <si>
    <t>fer</t>
  </si>
  <si>
    <t xml:space="preserve">charbon </t>
  </si>
  <si>
    <t>taniere d ours</t>
  </si>
  <si>
    <t xml:space="preserve">sel </t>
  </si>
  <si>
    <t xml:space="preserve">sources </t>
  </si>
  <si>
    <t xml:space="preserve">cuivre </t>
  </si>
  <si>
    <t xml:space="preserve">quartz </t>
  </si>
  <si>
    <t xml:space="preserve">or </t>
  </si>
  <si>
    <t xml:space="preserve">vides </t>
  </si>
  <si>
    <t>TOTAL</t>
  </si>
  <si>
    <t>xxx</t>
  </si>
  <si>
    <t xml:space="preserve">Nombre de populations par maisons </t>
  </si>
  <si>
    <t>charpenterie</t>
  </si>
  <si>
    <t>caserne pompier</t>
  </si>
  <si>
    <t xml:space="preserve">prison pour dettes </t>
  </si>
  <si>
    <t>chapelle</t>
  </si>
  <si>
    <t>eglise</t>
  </si>
  <si>
    <t>taverne</t>
  </si>
  <si>
    <t>arene de tournoi</t>
  </si>
  <si>
    <t>amphithéatre</t>
  </si>
  <si>
    <t>puits</t>
  </si>
  <si>
    <t>barbier</t>
  </si>
  <si>
    <t>NB : ile immense / 2010 maisons avec 10k de bois !!!!</t>
  </si>
  <si>
    <t xml:space="preserve">NB : mine profonde cuivre + quartz + charbon = 5829 rubis !! </t>
  </si>
  <si>
    <t xml:space="preserve">Filieres </t>
  </si>
  <si>
    <t xml:space="preserve">outils </t>
  </si>
  <si>
    <t xml:space="preserve">verre </t>
  </si>
  <si>
    <t>viande</t>
  </si>
  <si>
    <t xml:space="preserve">vin  </t>
  </si>
  <si>
    <t>NB :</t>
  </si>
  <si>
    <t xml:space="preserve">Grande blé </t>
  </si>
  <si>
    <t>http://hpics.li/644c33a</t>
  </si>
  <si>
    <t xml:space="preserve">Grande cire </t>
  </si>
  <si>
    <t>http://hpics.li/899c35e</t>
  </si>
  <si>
    <t>blé gde</t>
  </si>
  <si>
    <t>plantes Pte</t>
  </si>
  <si>
    <t>chanvre Pte</t>
  </si>
  <si>
    <t xml:space="preserve">Epices </t>
  </si>
  <si>
    <t>rentabilité</t>
  </si>
  <si>
    <t>quantité</t>
  </si>
  <si>
    <t>achat /u</t>
  </si>
  <si>
    <t>vente /u</t>
  </si>
  <si>
    <t xml:space="preserve">cout de  revient </t>
  </si>
  <si>
    <t xml:space="preserve">prix total revente </t>
  </si>
  <si>
    <t xml:space="preserve">gain de la transaction </t>
  </si>
  <si>
    <t xml:space="preserve">Teintures </t>
  </si>
  <si>
    <t>Salades</t>
  </si>
  <si>
    <t>epices</t>
  </si>
  <si>
    <t>temps prod /u en h</t>
  </si>
  <si>
    <t xml:space="preserve">cout de revient /u </t>
  </si>
  <si>
    <t xml:space="preserve">meilleurs prix rencontré </t>
  </si>
  <si>
    <t>soies</t>
  </si>
  <si>
    <t xml:space="preserve">teintures </t>
  </si>
  <si>
    <t xml:space="preserve">soit les 10k </t>
  </si>
  <si>
    <t xml:space="preserve">mines profondes </t>
  </si>
  <si>
    <t xml:space="preserve">fer </t>
  </si>
  <si>
    <t>sel</t>
  </si>
  <si>
    <t>loge trapp</t>
  </si>
  <si>
    <t>charbon</t>
  </si>
  <si>
    <t>quartz</t>
  </si>
  <si>
    <t>cuivre</t>
  </si>
  <si>
    <t>or</t>
  </si>
  <si>
    <t>EXPORTS</t>
  </si>
  <si>
    <t>IMPORTS</t>
  </si>
  <si>
    <t>LIAISONS INTERIEURES</t>
  </si>
  <si>
    <t xml:space="preserve">Autres iles </t>
  </si>
  <si>
    <t xml:space="preserve">reste de betail pour les boosts </t>
  </si>
  <si>
    <t xml:space="preserve">vaches </t>
  </si>
  <si>
    <t xml:space="preserve">boucherie </t>
  </si>
  <si>
    <t xml:space="preserve">cochons </t>
  </si>
  <si>
    <t xml:space="preserve">tanneurs </t>
  </si>
  <si>
    <t xml:space="preserve">mine sel </t>
  </si>
  <si>
    <t xml:space="preserve">saline </t>
  </si>
  <si>
    <t xml:space="preserve">1/2 chaine viande + justaucorps optimisée </t>
  </si>
  <si>
    <t xml:space="preserve">Capacité navire de transport </t>
  </si>
  <si>
    <t xml:space="preserve">Matériaux de construction </t>
  </si>
  <si>
    <t xml:space="preserve">minerai de fer </t>
  </si>
  <si>
    <t xml:space="preserve">potasse </t>
  </si>
  <si>
    <t>verre</t>
  </si>
  <si>
    <t>Nourriture</t>
  </si>
  <si>
    <t>poisson</t>
  </si>
  <si>
    <t>céréales</t>
  </si>
  <si>
    <t xml:space="preserve">farine </t>
  </si>
  <si>
    <t>pain</t>
  </si>
  <si>
    <t>saumure</t>
  </si>
  <si>
    <t>bétail</t>
  </si>
  <si>
    <t>Boissons</t>
  </si>
  <si>
    <t>lait</t>
  </si>
  <si>
    <t>pomme</t>
  </si>
  <si>
    <t>cidre</t>
  </si>
  <si>
    <t>herbes</t>
  </si>
  <si>
    <t>bière</t>
  </si>
  <si>
    <t>tonneaux</t>
  </si>
  <si>
    <t xml:space="preserve">raisins </t>
  </si>
  <si>
    <t>vin</t>
  </si>
  <si>
    <t>Vetements</t>
  </si>
  <si>
    <t xml:space="preserve">laine </t>
  </si>
  <si>
    <t xml:space="preserve">vetement en laine </t>
  </si>
  <si>
    <t>chanvre</t>
  </si>
  <si>
    <t>vetement en lin</t>
  </si>
  <si>
    <t xml:space="preserve">peaux animales </t>
  </si>
  <si>
    <t>justaucorps en cuir</t>
  </si>
  <si>
    <t>fourrures</t>
  </si>
  <si>
    <t>manteau de fourrure</t>
  </si>
  <si>
    <t>soieries</t>
  </si>
  <si>
    <t>robe en brocard</t>
  </si>
  <si>
    <t>Propriéte</t>
  </si>
  <si>
    <t>papier</t>
  </si>
  <si>
    <t>teinture</t>
  </si>
  <si>
    <t>livres</t>
  </si>
  <si>
    <t>xxxxx</t>
  </si>
  <si>
    <t xml:space="preserve">plantes Pte </t>
  </si>
  <si>
    <t>céréales Gde</t>
  </si>
  <si>
    <t>Capacité navire marchand</t>
  </si>
  <si>
    <t xml:space="preserve">2 bato de chaque type </t>
  </si>
  <si>
    <t xml:space="preserve">3 grue </t>
  </si>
  <si>
    <t xml:space="preserve">si pas de brick , ne pas prendre de galere , juste un nombre equivalent ou sup de caravelle </t>
  </si>
  <si>
    <t>cadeyrn</t>
  </si>
  <si>
    <t>COMMERCE</t>
  </si>
  <si>
    <t>commerce</t>
  </si>
  <si>
    <t xml:space="preserve">pommeraie </t>
  </si>
  <si>
    <t>cidrerie</t>
  </si>
  <si>
    <t>papeterie</t>
  </si>
  <si>
    <t>elevage porcin</t>
  </si>
  <si>
    <t>tannerie</t>
  </si>
  <si>
    <t>A FAIRE</t>
  </si>
  <si>
    <t>LES BOOSTS</t>
  </si>
  <si>
    <t>NEW PORT</t>
  </si>
  <si>
    <t>imprimerie</t>
  </si>
  <si>
    <t xml:space="preserve">loge de trappeur </t>
  </si>
  <si>
    <t>atelier de fourreur</t>
  </si>
  <si>
    <t xml:space="preserve">mine de sel </t>
  </si>
  <si>
    <t>saline</t>
  </si>
  <si>
    <t>boucherie</t>
  </si>
  <si>
    <t>vaches</t>
  </si>
  <si>
    <t>PRODUCTION</t>
  </si>
  <si>
    <t>CONSOMMATION</t>
  </si>
  <si>
    <t>loge du trappeur</t>
  </si>
  <si>
    <t>atelier du fourreur</t>
  </si>
  <si>
    <t xml:space="preserve">imprimerie </t>
  </si>
  <si>
    <t>brasserie</t>
  </si>
  <si>
    <t xml:space="preserve">mine de quartz </t>
  </si>
  <si>
    <t xml:space="preserve">fonderie de verre </t>
  </si>
  <si>
    <t xml:space="preserve">verrerie sylvestre </t>
  </si>
  <si>
    <t>DEMANDE</t>
  </si>
  <si>
    <t>Soies</t>
  </si>
  <si>
    <t>POMME</t>
  </si>
  <si>
    <t>CEREALES</t>
  </si>
  <si>
    <t>RAISIN</t>
  </si>
  <si>
    <t>CIRE</t>
  </si>
  <si>
    <t>CHANVRE</t>
  </si>
  <si>
    <t>IMMENSE</t>
  </si>
  <si>
    <t xml:space="preserve">PETITE </t>
  </si>
  <si>
    <t>HERBE</t>
  </si>
  <si>
    <t>GRANDE</t>
  </si>
  <si>
    <t>POMME/CEREALES</t>
  </si>
  <si>
    <t>MALMOTTE</t>
  </si>
  <si>
    <t>CALDEYRN</t>
  </si>
  <si>
    <t xml:space="preserve">IMMENSE </t>
  </si>
  <si>
    <t>CELINOR</t>
  </si>
  <si>
    <t xml:space="preserve">PLANTES </t>
  </si>
  <si>
    <t xml:space="preserve">ACTUELLEMENT </t>
  </si>
  <si>
    <t xml:space="preserve">FUTUR PROCHE </t>
  </si>
  <si>
    <t xml:space="preserve">details des mines profondes </t>
  </si>
  <si>
    <t>pierre</t>
  </si>
  <si>
    <t xml:space="preserve">pierre lvl 2 </t>
  </si>
  <si>
    <t>Restant</t>
  </si>
  <si>
    <t xml:space="preserve">achat des sacs </t>
  </si>
  <si>
    <t>TOTAL APRES TAILLE</t>
  </si>
  <si>
    <t xml:space="preserve">Gain du jeu </t>
  </si>
  <si>
    <t xml:space="preserve">total apres gains </t>
  </si>
  <si>
    <t>up lvl 20</t>
  </si>
  <si>
    <t>up lvl 21</t>
  </si>
  <si>
    <t>bonus jour 14</t>
  </si>
  <si>
    <t>boost mines pierres New Port</t>
  </si>
  <si>
    <t xml:space="preserve">AU TERME DU JEU </t>
  </si>
  <si>
    <t>(PVE)</t>
  </si>
  <si>
    <t>( PVE )</t>
  </si>
  <si>
    <t>( SLOT 1 )</t>
  </si>
  <si>
    <t>( SLOT 2 )</t>
  </si>
  <si>
    <t>( SLOT 3 )</t>
  </si>
  <si>
    <t>( SLOT 4 )</t>
  </si>
  <si>
    <t xml:space="preserve">( BAZAR ) </t>
  </si>
  <si>
    <t xml:space="preserve">1k nobles </t>
  </si>
  <si>
    <t>hab</t>
  </si>
  <si>
    <t>temps / min</t>
  </si>
  <si>
    <t xml:space="preserve">charbon mine </t>
  </si>
  <si>
    <t>charbon bruleur</t>
  </si>
  <si>
    <t>prod/h</t>
  </si>
  <si>
    <t>prod/j</t>
  </si>
  <si>
    <t xml:space="preserve">production </t>
  </si>
  <si>
    <t>tansport</t>
  </si>
  <si>
    <t xml:space="preserve">conso </t>
  </si>
  <si>
    <t>lieu B</t>
  </si>
  <si>
    <t>lieu A</t>
  </si>
  <si>
    <t>15 min</t>
  </si>
  <si>
    <t>h</t>
  </si>
  <si>
    <t>bonus jour 21</t>
  </si>
  <si>
    <t>bonus jour 28</t>
  </si>
  <si>
    <t xml:space="preserve">bonus journalier de rubis </t>
  </si>
  <si>
    <t>soute +50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</si>
</sst>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_ ;[Red]\-#,##0\ "/>
    <numFmt numFmtId="166" formatCode="0_ ;[Red]\-0\ "/>
  </numFmts>
  <fonts count="3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9" fontId="0" fillId="0" borderId="0" xfId="0" applyNumberFormat="1"/>
    <xf numFmtId="164" fontId="0" fillId="0" borderId="0" xfId="0" applyNumberFormat="1"/>
    <xf numFmtId="3" fontId="0" fillId="0" borderId="0" xfId="0" applyNumberFormat="1"/>
    <xf numFmtId="0" fontId="2" fillId="0" borderId="0" xfId="0" applyFont="1"/>
    <xf numFmtId="3" fontId="1" fillId="0" borderId="0" xfId="0" applyNumberFormat="1" applyFont="1"/>
    <xf numFmtId="0" fontId="0" fillId="0" borderId="0" xfId="0" applyNumberFormat="1"/>
    <xf numFmtId="165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2" borderId="0" xfId="0" applyFill="1"/>
    <xf numFmtId="0" fontId="0" fillId="0" borderId="0" xfId="0" applyFill="1"/>
    <xf numFmtId="3" fontId="1" fillId="0" borderId="0" xfId="0" applyNumberFormat="1" applyFont="1" applyFill="1"/>
    <xf numFmtId="3" fontId="0" fillId="0" borderId="0" xfId="0" applyNumberFormat="1" applyBorder="1"/>
    <xf numFmtId="3" fontId="0" fillId="0" borderId="0" xfId="0" applyNumberFormat="1" applyFill="1"/>
    <xf numFmtId="3" fontId="0" fillId="2" borderId="0" xfId="0" applyNumberFormat="1" applyFill="1"/>
    <xf numFmtId="3" fontId="0" fillId="0" borderId="1" xfId="0" applyNumberFormat="1" applyFill="1" applyBorder="1"/>
    <xf numFmtId="3" fontId="0" fillId="0" borderId="1" xfId="0" applyNumberFormat="1" applyBorder="1"/>
    <xf numFmtId="0" fontId="0" fillId="0" borderId="0" xfId="0" applyFont="1"/>
    <xf numFmtId="165" fontId="0" fillId="0" borderId="1" xfId="0" applyNumberFormat="1" applyBorder="1"/>
    <xf numFmtId="0" fontId="0" fillId="0" borderId="6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5" fontId="2" fillId="0" borderId="0" xfId="0" applyNumberFormat="1" applyFont="1"/>
    <xf numFmtId="3" fontId="2" fillId="0" borderId="0" xfId="0" applyNumberFormat="1" applyFont="1"/>
    <xf numFmtId="3" fontId="0" fillId="0" borderId="0" xfId="0" applyNumberFormat="1" applyFont="1"/>
    <xf numFmtId="166" fontId="0" fillId="0" borderId="0" xfId="0" applyNumberFormat="1"/>
    <xf numFmtId="4" fontId="0" fillId="0" borderId="0" xfId="0" applyNumberFormat="1"/>
    <xf numFmtId="0" fontId="2" fillId="0" borderId="0" xfId="0" applyFont="1" applyAlignment="1">
      <alignment horizontal="right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fr-FR"/>
        </a:p>
      </dgm:t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 custLinFactX="300000" custLinFactNeighborX="334217" custLinFactNeighborY="3448"/>
      <dgm:spPr/>
    </dgm:pt>
  </dgm:ptLst>
  <dgm:cxnLst>
    <dgm:cxn modelId="{2371D459-4023-4B98-AB46-2341621F1BF0}" type="presOf" srcId="{50E73849-A519-41ED-AF63-6AB76712DF68}" destId="{1BA353BC-E5A8-4289-95CF-5501107020F3}" srcOrd="0" destOrd="0" presId="urn:microsoft.com/office/officeart/2005/8/layout/hProcess3"/>
    <dgm:cxn modelId="{CFED7A69-5DA9-4B6C-B9FE-82A60B89D417}" type="presParOf" srcId="{1BA353BC-E5A8-4289-95CF-5501107020F3}" destId="{9517A3C4-3E58-4F19-89FA-B2DD9919C4A4}" srcOrd="0" destOrd="0" presId="urn:microsoft.com/office/officeart/2005/8/layout/hProcess3"/>
    <dgm:cxn modelId="{16DA61B7-7160-45C4-BED9-F7DF4E5FE9C2}" type="presParOf" srcId="{1BA353BC-E5A8-4289-95CF-5501107020F3}" destId="{A586AAC6-5C91-4008-AC03-1B63B30436DF}" srcOrd="1" destOrd="0" presId="urn:microsoft.com/office/officeart/2005/8/layout/hProcess3"/>
    <dgm:cxn modelId="{CE90548F-F5D2-42A1-981D-843DD7CD3290}" type="presParOf" srcId="{A586AAC6-5C91-4008-AC03-1B63B30436DF}" destId="{9232E659-2416-49FB-8711-02C0CEB9C4BC}" srcOrd="0" destOrd="0" presId="urn:microsoft.com/office/officeart/2005/8/layout/hProcess3"/>
    <dgm:cxn modelId="{58BDF68D-1E18-4B18-A6EE-BD18333D22AD}" type="presParOf" srcId="{A586AAC6-5C91-4008-AC03-1B63B30436DF}" destId="{1C1A2846-3F3F-42F0-B897-AB3AE58D14CF}" srcOrd="1" destOrd="0" presId="urn:microsoft.com/office/officeart/2005/8/layout/hProcess3"/>
    <dgm:cxn modelId="{71ADCA65-8501-463E-941B-DD2C8A447FD0}" type="presParOf" srcId="{A586AAC6-5C91-4008-AC03-1B63B30436DF}" destId="{C7559AC3-0590-4FDD-829C-DDFBE19E2313}" srcOrd="2" destOrd="0" presId="urn:microsoft.com/office/officeart/2005/8/layout/hProcess3"/>
    <dgm:cxn modelId="{9E9127AE-1218-4DF4-999E-6EAE2CB686C9}" type="presParOf" srcId="{A586AAC6-5C91-4008-AC03-1B63B30436DF}" destId="{D117D47C-A5CB-4E3B-AD00-657096F3D657}" srcOrd="3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fr-FR"/>
        </a:p>
      </dgm:t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 custLinFactX="300000" custLinFactNeighborX="334217" custLinFactNeighborY="3448"/>
      <dgm:spPr/>
    </dgm:pt>
  </dgm:ptLst>
  <dgm:cxnLst>
    <dgm:cxn modelId="{851367D5-6772-4559-9A01-7F01D2AF40E4}" type="presOf" srcId="{50E73849-A519-41ED-AF63-6AB76712DF68}" destId="{1BA353BC-E5A8-4289-95CF-5501107020F3}" srcOrd="0" destOrd="0" presId="urn:microsoft.com/office/officeart/2005/8/layout/hProcess3"/>
    <dgm:cxn modelId="{7D4C556F-402B-4040-BAED-60E7851A976D}" type="presParOf" srcId="{1BA353BC-E5A8-4289-95CF-5501107020F3}" destId="{9517A3C4-3E58-4F19-89FA-B2DD9919C4A4}" srcOrd="0" destOrd="0" presId="urn:microsoft.com/office/officeart/2005/8/layout/hProcess3"/>
    <dgm:cxn modelId="{B64EB345-D83F-4667-8AEC-B694BC5D5886}" type="presParOf" srcId="{1BA353BC-E5A8-4289-95CF-5501107020F3}" destId="{A586AAC6-5C91-4008-AC03-1B63B30436DF}" srcOrd="1" destOrd="0" presId="urn:microsoft.com/office/officeart/2005/8/layout/hProcess3"/>
    <dgm:cxn modelId="{42A24702-D27D-4EE1-8061-B3E580C3CF56}" type="presParOf" srcId="{A586AAC6-5C91-4008-AC03-1B63B30436DF}" destId="{9232E659-2416-49FB-8711-02C0CEB9C4BC}" srcOrd="0" destOrd="0" presId="urn:microsoft.com/office/officeart/2005/8/layout/hProcess3"/>
    <dgm:cxn modelId="{3D194B81-174F-4C28-9CA3-B8ACD08D3EAA}" type="presParOf" srcId="{A586AAC6-5C91-4008-AC03-1B63B30436DF}" destId="{1C1A2846-3F3F-42F0-B897-AB3AE58D14CF}" srcOrd="1" destOrd="0" presId="urn:microsoft.com/office/officeart/2005/8/layout/hProcess3"/>
    <dgm:cxn modelId="{34721B8F-8D56-495F-84DC-3F7104561D9F}" type="presParOf" srcId="{A586AAC6-5C91-4008-AC03-1B63B30436DF}" destId="{C7559AC3-0590-4FDD-829C-DDFBE19E2313}" srcOrd="2" destOrd="0" presId="urn:microsoft.com/office/officeart/2005/8/layout/hProcess3"/>
    <dgm:cxn modelId="{6CBDDEE7-1E3A-4DE4-94DF-56716620E397}" type="presParOf" srcId="{A586AAC6-5C91-4008-AC03-1B63B30436DF}" destId="{D117D47C-A5CB-4E3B-AD00-657096F3D657}" srcOrd="3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fr-FR"/>
        </a:p>
      </dgm:t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 custLinFactX="300000" custLinFactNeighborX="334217" custLinFactNeighborY="3448"/>
      <dgm:spPr/>
    </dgm:pt>
  </dgm:ptLst>
  <dgm:cxnLst>
    <dgm:cxn modelId="{E2140F67-4CFA-4DD9-AAC0-D0DF441C155C}" type="presOf" srcId="{50E73849-A519-41ED-AF63-6AB76712DF68}" destId="{1BA353BC-E5A8-4289-95CF-5501107020F3}" srcOrd="0" destOrd="0" presId="urn:microsoft.com/office/officeart/2005/8/layout/hProcess3"/>
    <dgm:cxn modelId="{9D2DAEC6-3D66-4B46-97A4-2214900B97D2}" type="presParOf" srcId="{1BA353BC-E5A8-4289-95CF-5501107020F3}" destId="{9517A3C4-3E58-4F19-89FA-B2DD9919C4A4}" srcOrd="0" destOrd="0" presId="urn:microsoft.com/office/officeart/2005/8/layout/hProcess3"/>
    <dgm:cxn modelId="{BE48EB31-8D3B-4E9C-83F0-452445A44E04}" type="presParOf" srcId="{1BA353BC-E5A8-4289-95CF-5501107020F3}" destId="{A586AAC6-5C91-4008-AC03-1B63B30436DF}" srcOrd="1" destOrd="0" presId="urn:microsoft.com/office/officeart/2005/8/layout/hProcess3"/>
    <dgm:cxn modelId="{A6AB2928-F589-4E79-8A1F-9ADF319185B5}" type="presParOf" srcId="{A586AAC6-5C91-4008-AC03-1B63B30436DF}" destId="{9232E659-2416-49FB-8711-02C0CEB9C4BC}" srcOrd="0" destOrd="0" presId="urn:microsoft.com/office/officeart/2005/8/layout/hProcess3"/>
    <dgm:cxn modelId="{2D4C8249-796E-480B-8E7D-6C048B196C1D}" type="presParOf" srcId="{A586AAC6-5C91-4008-AC03-1B63B30436DF}" destId="{1C1A2846-3F3F-42F0-B897-AB3AE58D14CF}" srcOrd="1" destOrd="0" presId="urn:microsoft.com/office/officeart/2005/8/layout/hProcess3"/>
    <dgm:cxn modelId="{8A308661-10C9-43B7-ACB1-4406103C007F}" type="presParOf" srcId="{A586AAC6-5C91-4008-AC03-1B63B30436DF}" destId="{C7559AC3-0590-4FDD-829C-DDFBE19E2313}" srcOrd="2" destOrd="0" presId="urn:microsoft.com/office/officeart/2005/8/layout/hProcess3"/>
    <dgm:cxn modelId="{28411212-54DC-47B5-8852-55F316197889}" type="presParOf" srcId="{A586AAC6-5C91-4008-AC03-1B63B30436DF}" destId="{D117D47C-A5CB-4E3B-AD00-657096F3D657}" srcOrd="3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fr-FR"/>
        </a:p>
      </dgm:t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 custLinFactX="300000" custLinFactNeighborX="334217" custLinFactNeighborY="3448"/>
      <dgm:spPr/>
    </dgm:pt>
  </dgm:ptLst>
  <dgm:cxnLst>
    <dgm:cxn modelId="{59E61DF8-AB34-4AE2-BBB8-791F441E3221}" type="presOf" srcId="{50E73849-A519-41ED-AF63-6AB76712DF68}" destId="{1BA353BC-E5A8-4289-95CF-5501107020F3}" srcOrd="0" destOrd="0" presId="urn:microsoft.com/office/officeart/2005/8/layout/hProcess3"/>
    <dgm:cxn modelId="{434E5B2F-92BD-4672-9AC5-5BC7F00F89A9}" type="presParOf" srcId="{1BA353BC-E5A8-4289-95CF-5501107020F3}" destId="{9517A3C4-3E58-4F19-89FA-B2DD9919C4A4}" srcOrd="0" destOrd="0" presId="urn:microsoft.com/office/officeart/2005/8/layout/hProcess3"/>
    <dgm:cxn modelId="{F047D114-DC34-46E0-A209-24223FD6EA88}" type="presParOf" srcId="{1BA353BC-E5A8-4289-95CF-5501107020F3}" destId="{A586AAC6-5C91-4008-AC03-1B63B30436DF}" srcOrd="1" destOrd="0" presId="urn:microsoft.com/office/officeart/2005/8/layout/hProcess3"/>
    <dgm:cxn modelId="{C55D8E0C-A0F6-4434-97BF-6E96F857DB97}" type="presParOf" srcId="{A586AAC6-5C91-4008-AC03-1B63B30436DF}" destId="{9232E659-2416-49FB-8711-02C0CEB9C4BC}" srcOrd="0" destOrd="0" presId="urn:microsoft.com/office/officeart/2005/8/layout/hProcess3"/>
    <dgm:cxn modelId="{D23AEBDC-E91D-4372-8EC7-5E1C3E014BA4}" type="presParOf" srcId="{A586AAC6-5C91-4008-AC03-1B63B30436DF}" destId="{1C1A2846-3F3F-42F0-B897-AB3AE58D14CF}" srcOrd="1" destOrd="0" presId="urn:microsoft.com/office/officeart/2005/8/layout/hProcess3"/>
    <dgm:cxn modelId="{8662E990-2E5C-454D-A9AB-ED4BA90CA228}" type="presParOf" srcId="{A586AAC6-5C91-4008-AC03-1B63B30436DF}" destId="{C7559AC3-0590-4FDD-829C-DDFBE19E2313}" srcOrd="2" destOrd="0" presId="urn:microsoft.com/office/officeart/2005/8/layout/hProcess3"/>
    <dgm:cxn modelId="{1B1F9CEC-380B-4301-95CA-F5AF96DF881D}" type="presParOf" srcId="{A586AAC6-5C91-4008-AC03-1B63B30436DF}" destId="{D117D47C-A5CB-4E3B-AD00-657096F3D657}" srcOrd="3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</dgm:pt>
    <dgm:pt modelId="{5156F71D-7373-4E8B-BD71-6E89D5825C2F}">
      <dgm:prSet phldrT="[Texte]"/>
      <dgm:spPr/>
      <dgm:t>
        <a:bodyPr/>
        <a:lstStyle/>
        <a:p>
          <a:r>
            <a:rPr lang="fr-FR"/>
            <a:t>vers </a:t>
          </a:r>
        </a:p>
      </dgm:t>
    </dgm:pt>
    <dgm:pt modelId="{4FFA0DC4-2A69-46C9-BC73-AAD72E5FC515}" type="parTrans" cxnId="{16B8F343-4CEA-4671-A44B-763F823D3E1E}">
      <dgm:prSet/>
      <dgm:spPr/>
      <dgm:t>
        <a:bodyPr/>
        <a:lstStyle/>
        <a:p>
          <a:endParaRPr lang="fr-FR"/>
        </a:p>
      </dgm:t>
    </dgm:pt>
    <dgm:pt modelId="{5BB02742-E603-491F-A635-E71021318B7E}" type="sibTrans" cxnId="{16B8F343-4CEA-4671-A44B-763F823D3E1E}">
      <dgm:prSet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4E54BFE-B0CD-4795-A5D6-CD0485B7291D}" type="pres">
      <dgm:prSet presAssocID="{5156F71D-7373-4E8B-BD71-6E89D5825C2F}" presName="linV" presStyleCnt="0"/>
      <dgm:spPr/>
    </dgm:pt>
    <dgm:pt modelId="{C4315C1E-994D-4C22-92A8-0B38FB4CE3F4}" type="pres">
      <dgm:prSet presAssocID="{5156F71D-7373-4E8B-BD71-6E89D5825C2F}" presName="spVertical1" presStyleCnt="0"/>
      <dgm:spPr/>
    </dgm:pt>
    <dgm:pt modelId="{8A3002A8-8C50-4B91-AB53-3A0AD64E0CC9}" type="pres">
      <dgm:prSet presAssocID="{5156F71D-7373-4E8B-BD71-6E89D5825C2F}" presName="parTx" presStyleLbl="revTx" presStyleIdx="0" presStyleCnt="1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63BC8DA2-432C-4F65-A2A5-D6D0C3B72A12}" type="pres">
      <dgm:prSet presAssocID="{5156F71D-7373-4E8B-BD71-6E89D5825C2F}" presName="spVertical2" presStyleCnt="0"/>
      <dgm:spPr/>
    </dgm:pt>
    <dgm:pt modelId="{6A774D16-3585-48AF-B58A-D805D3B7FBC9}" type="pres">
      <dgm:prSet presAssocID="{5156F71D-7373-4E8B-BD71-6E89D5825C2F}" presName="spVertical3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/>
      <dgm:spPr/>
    </dgm:pt>
  </dgm:ptLst>
  <dgm:cxnLst>
    <dgm:cxn modelId="{B25BD90A-3D0B-4AC9-89E9-44477FA2B990}" type="presOf" srcId="{5156F71D-7373-4E8B-BD71-6E89D5825C2F}" destId="{8A3002A8-8C50-4B91-AB53-3A0AD64E0CC9}" srcOrd="0" destOrd="0" presId="urn:microsoft.com/office/officeart/2005/8/layout/hProcess3"/>
    <dgm:cxn modelId="{16B8F343-4CEA-4671-A44B-763F823D3E1E}" srcId="{50E73849-A519-41ED-AF63-6AB76712DF68}" destId="{5156F71D-7373-4E8B-BD71-6E89D5825C2F}" srcOrd="0" destOrd="0" parTransId="{4FFA0DC4-2A69-46C9-BC73-AAD72E5FC515}" sibTransId="{5BB02742-E603-491F-A635-E71021318B7E}"/>
    <dgm:cxn modelId="{ACB3D0B4-C603-4CC8-9954-0E1FBD2F98F8}" type="presOf" srcId="{50E73849-A519-41ED-AF63-6AB76712DF68}" destId="{1BA353BC-E5A8-4289-95CF-5501107020F3}" srcOrd="0" destOrd="0" presId="urn:microsoft.com/office/officeart/2005/8/layout/hProcess3"/>
    <dgm:cxn modelId="{230A6AEE-D20B-4093-B621-38096B4B62E5}" type="presParOf" srcId="{1BA353BC-E5A8-4289-95CF-5501107020F3}" destId="{9517A3C4-3E58-4F19-89FA-B2DD9919C4A4}" srcOrd="0" destOrd="0" presId="urn:microsoft.com/office/officeart/2005/8/layout/hProcess3"/>
    <dgm:cxn modelId="{84A6CC3E-B6DB-47BF-81C2-3C174296A9C2}" type="presParOf" srcId="{1BA353BC-E5A8-4289-95CF-5501107020F3}" destId="{A586AAC6-5C91-4008-AC03-1B63B30436DF}" srcOrd="1" destOrd="0" presId="urn:microsoft.com/office/officeart/2005/8/layout/hProcess3"/>
    <dgm:cxn modelId="{3B76AEE8-A3F0-43EC-9F2A-B77C3DCE3BB2}" type="presParOf" srcId="{A586AAC6-5C91-4008-AC03-1B63B30436DF}" destId="{9232E659-2416-49FB-8711-02C0CEB9C4BC}" srcOrd="0" destOrd="0" presId="urn:microsoft.com/office/officeart/2005/8/layout/hProcess3"/>
    <dgm:cxn modelId="{45AC8949-8E79-47CB-9524-9C6820D85F3F}" type="presParOf" srcId="{A586AAC6-5C91-4008-AC03-1B63B30436DF}" destId="{14E54BFE-B0CD-4795-A5D6-CD0485B7291D}" srcOrd="1" destOrd="0" presId="urn:microsoft.com/office/officeart/2005/8/layout/hProcess3"/>
    <dgm:cxn modelId="{75BCF91C-99FA-4F53-B376-D1FC2605E5F6}" type="presParOf" srcId="{14E54BFE-B0CD-4795-A5D6-CD0485B7291D}" destId="{C4315C1E-994D-4C22-92A8-0B38FB4CE3F4}" srcOrd="0" destOrd="0" presId="urn:microsoft.com/office/officeart/2005/8/layout/hProcess3"/>
    <dgm:cxn modelId="{ED0C46DF-9008-4C5A-95CE-7D665C771801}" type="presParOf" srcId="{14E54BFE-B0CD-4795-A5D6-CD0485B7291D}" destId="{8A3002A8-8C50-4B91-AB53-3A0AD64E0CC9}" srcOrd="1" destOrd="0" presId="urn:microsoft.com/office/officeart/2005/8/layout/hProcess3"/>
    <dgm:cxn modelId="{A9E7E612-1CB1-4DE2-A10F-B454B8827B4A}" type="presParOf" srcId="{14E54BFE-B0CD-4795-A5D6-CD0485B7291D}" destId="{63BC8DA2-432C-4F65-A2A5-D6D0C3B72A12}" srcOrd="2" destOrd="0" presId="urn:microsoft.com/office/officeart/2005/8/layout/hProcess3"/>
    <dgm:cxn modelId="{01C154B5-F09B-43C5-90DA-7CB13A30736C}" type="presParOf" srcId="{14E54BFE-B0CD-4795-A5D6-CD0485B7291D}" destId="{6A774D16-3585-48AF-B58A-D805D3B7FBC9}" srcOrd="3" destOrd="0" presId="urn:microsoft.com/office/officeart/2005/8/layout/hProcess3"/>
    <dgm:cxn modelId="{C44587D1-AE90-4231-9E95-80BC99A0836A}" type="presParOf" srcId="{A586AAC6-5C91-4008-AC03-1B63B30436DF}" destId="{1C1A2846-3F3F-42F0-B897-AB3AE58D14CF}" srcOrd="2" destOrd="0" presId="urn:microsoft.com/office/officeart/2005/8/layout/hProcess3"/>
    <dgm:cxn modelId="{A415C04F-2494-4A5B-A186-40E28A13AF40}" type="presParOf" srcId="{A586AAC6-5C91-4008-AC03-1B63B30436DF}" destId="{C7559AC3-0590-4FDD-829C-DDFBE19E2313}" srcOrd="3" destOrd="0" presId="urn:microsoft.com/office/officeart/2005/8/layout/hProcess3"/>
    <dgm:cxn modelId="{FF5BE374-F9F1-492D-B979-FE0BE72A3968}" type="presParOf" srcId="{A586AAC6-5C91-4008-AC03-1B63B30436DF}" destId="{D117D47C-A5CB-4E3B-AD00-657096F3D657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</dgm:pt>
    <dgm:pt modelId="{5156F71D-7373-4E8B-BD71-6E89D5825C2F}">
      <dgm:prSet phldrT="[Texte]"/>
      <dgm:spPr/>
      <dgm:t>
        <a:bodyPr/>
        <a:lstStyle/>
        <a:p>
          <a:r>
            <a:rPr lang="fr-FR"/>
            <a:t>vers </a:t>
          </a:r>
        </a:p>
      </dgm:t>
    </dgm:pt>
    <dgm:pt modelId="{4FFA0DC4-2A69-46C9-BC73-AAD72E5FC515}" type="parTrans" cxnId="{16B8F343-4CEA-4671-A44B-763F823D3E1E}">
      <dgm:prSet/>
      <dgm:spPr/>
      <dgm:t>
        <a:bodyPr/>
        <a:lstStyle/>
        <a:p>
          <a:endParaRPr lang="fr-FR"/>
        </a:p>
      </dgm:t>
    </dgm:pt>
    <dgm:pt modelId="{5BB02742-E603-491F-A635-E71021318B7E}" type="sibTrans" cxnId="{16B8F343-4CEA-4671-A44B-763F823D3E1E}">
      <dgm:prSet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4E54BFE-B0CD-4795-A5D6-CD0485B7291D}" type="pres">
      <dgm:prSet presAssocID="{5156F71D-7373-4E8B-BD71-6E89D5825C2F}" presName="linV" presStyleCnt="0"/>
      <dgm:spPr/>
    </dgm:pt>
    <dgm:pt modelId="{C4315C1E-994D-4C22-92A8-0B38FB4CE3F4}" type="pres">
      <dgm:prSet presAssocID="{5156F71D-7373-4E8B-BD71-6E89D5825C2F}" presName="spVertical1" presStyleCnt="0"/>
      <dgm:spPr/>
    </dgm:pt>
    <dgm:pt modelId="{8A3002A8-8C50-4B91-AB53-3A0AD64E0CC9}" type="pres">
      <dgm:prSet presAssocID="{5156F71D-7373-4E8B-BD71-6E89D5825C2F}" presName="parTx" presStyleLbl="revTx" presStyleIdx="0" presStyleCnt="1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63BC8DA2-432C-4F65-A2A5-D6D0C3B72A12}" type="pres">
      <dgm:prSet presAssocID="{5156F71D-7373-4E8B-BD71-6E89D5825C2F}" presName="spVertical2" presStyleCnt="0"/>
      <dgm:spPr/>
    </dgm:pt>
    <dgm:pt modelId="{6A774D16-3585-48AF-B58A-D805D3B7FBC9}" type="pres">
      <dgm:prSet presAssocID="{5156F71D-7373-4E8B-BD71-6E89D5825C2F}" presName="spVertical3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/>
      <dgm:spPr/>
    </dgm:pt>
  </dgm:ptLst>
  <dgm:cxnLst>
    <dgm:cxn modelId="{34F33AA8-DD33-44F1-86EB-8052D574C522}" type="presOf" srcId="{5156F71D-7373-4E8B-BD71-6E89D5825C2F}" destId="{8A3002A8-8C50-4B91-AB53-3A0AD64E0CC9}" srcOrd="0" destOrd="0" presId="urn:microsoft.com/office/officeart/2005/8/layout/hProcess3"/>
    <dgm:cxn modelId="{53350FA7-983E-4D98-BBEC-6A4DFA7ACA87}" type="presOf" srcId="{50E73849-A519-41ED-AF63-6AB76712DF68}" destId="{1BA353BC-E5A8-4289-95CF-5501107020F3}" srcOrd="0" destOrd="0" presId="urn:microsoft.com/office/officeart/2005/8/layout/hProcess3"/>
    <dgm:cxn modelId="{16B8F343-4CEA-4671-A44B-763F823D3E1E}" srcId="{50E73849-A519-41ED-AF63-6AB76712DF68}" destId="{5156F71D-7373-4E8B-BD71-6E89D5825C2F}" srcOrd="0" destOrd="0" parTransId="{4FFA0DC4-2A69-46C9-BC73-AAD72E5FC515}" sibTransId="{5BB02742-E603-491F-A635-E71021318B7E}"/>
    <dgm:cxn modelId="{4152E858-7265-4CAE-9654-DFDF55080C36}" type="presParOf" srcId="{1BA353BC-E5A8-4289-95CF-5501107020F3}" destId="{9517A3C4-3E58-4F19-89FA-B2DD9919C4A4}" srcOrd="0" destOrd="0" presId="urn:microsoft.com/office/officeart/2005/8/layout/hProcess3"/>
    <dgm:cxn modelId="{3B31DFBD-856C-4753-AE61-BD24B8AF3304}" type="presParOf" srcId="{1BA353BC-E5A8-4289-95CF-5501107020F3}" destId="{A586AAC6-5C91-4008-AC03-1B63B30436DF}" srcOrd="1" destOrd="0" presId="urn:microsoft.com/office/officeart/2005/8/layout/hProcess3"/>
    <dgm:cxn modelId="{40584F79-B4B3-496E-8E3D-4880F35E22EE}" type="presParOf" srcId="{A586AAC6-5C91-4008-AC03-1B63B30436DF}" destId="{9232E659-2416-49FB-8711-02C0CEB9C4BC}" srcOrd="0" destOrd="0" presId="urn:microsoft.com/office/officeart/2005/8/layout/hProcess3"/>
    <dgm:cxn modelId="{E13BC3F2-C8BF-4FEE-A7FB-E0F9960923E1}" type="presParOf" srcId="{A586AAC6-5C91-4008-AC03-1B63B30436DF}" destId="{14E54BFE-B0CD-4795-A5D6-CD0485B7291D}" srcOrd="1" destOrd="0" presId="urn:microsoft.com/office/officeart/2005/8/layout/hProcess3"/>
    <dgm:cxn modelId="{D314F60A-4E84-4D98-B7F9-0AB607370071}" type="presParOf" srcId="{14E54BFE-B0CD-4795-A5D6-CD0485B7291D}" destId="{C4315C1E-994D-4C22-92A8-0B38FB4CE3F4}" srcOrd="0" destOrd="0" presId="urn:microsoft.com/office/officeart/2005/8/layout/hProcess3"/>
    <dgm:cxn modelId="{00C218A9-3249-48E7-9B19-4F833BBB9B95}" type="presParOf" srcId="{14E54BFE-B0CD-4795-A5D6-CD0485B7291D}" destId="{8A3002A8-8C50-4B91-AB53-3A0AD64E0CC9}" srcOrd="1" destOrd="0" presId="urn:microsoft.com/office/officeart/2005/8/layout/hProcess3"/>
    <dgm:cxn modelId="{C2922F61-6D9C-4E63-A0EC-ED98BFC18EF1}" type="presParOf" srcId="{14E54BFE-B0CD-4795-A5D6-CD0485B7291D}" destId="{63BC8DA2-432C-4F65-A2A5-D6D0C3B72A12}" srcOrd="2" destOrd="0" presId="urn:microsoft.com/office/officeart/2005/8/layout/hProcess3"/>
    <dgm:cxn modelId="{DAA93A9C-56D9-4158-892F-CB2DD0DC7441}" type="presParOf" srcId="{14E54BFE-B0CD-4795-A5D6-CD0485B7291D}" destId="{6A774D16-3585-48AF-B58A-D805D3B7FBC9}" srcOrd="3" destOrd="0" presId="urn:microsoft.com/office/officeart/2005/8/layout/hProcess3"/>
    <dgm:cxn modelId="{9EE558CC-4500-4DF8-AEAA-0B1F1832E7CF}" type="presParOf" srcId="{A586AAC6-5C91-4008-AC03-1B63B30436DF}" destId="{1C1A2846-3F3F-42F0-B897-AB3AE58D14CF}" srcOrd="2" destOrd="0" presId="urn:microsoft.com/office/officeart/2005/8/layout/hProcess3"/>
    <dgm:cxn modelId="{148CA65F-8FA4-4AE3-A959-DB3FECAE3EA6}" type="presParOf" srcId="{A586AAC6-5C91-4008-AC03-1B63B30436DF}" destId="{C7559AC3-0590-4FDD-829C-DDFBE19E2313}" srcOrd="3" destOrd="0" presId="urn:microsoft.com/office/officeart/2005/8/layout/hProcess3"/>
    <dgm:cxn modelId="{16DED39A-BFFA-48BC-B384-A64BF88863CB}" type="presParOf" srcId="{A586AAC6-5C91-4008-AC03-1B63B30436DF}" destId="{D117D47C-A5CB-4E3B-AD00-657096F3D657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10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</dgm:pt>
    <dgm:pt modelId="{5156F71D-7373-4E8B-BD71-6E89D5825C2F}">
      <dgm:prSet phldrT="[Texte]"/>
      <dgm:spPr/>
      <dgm:t>
        <a:bodyPr/>
        <a:lstStyle/>
        <a:p>
          <a:r>
            <a:rPr lang="fr-FR"/>
            <a:t>vers </a:t>
          </a:r>
        </a:p>
      </dgm:t>
    </dgm:pt>
    <dgm:pt modelId="{4FFA0DC4-2A69-46C9-BC73-AAD72E5FC515}" type="parTrans" cxnId="{16B8F343-4CEA-4671-A44B-763F823D3E1E}">
      <dgm:prSet/>
      <dgm:spPr/>
      <dgm:t>
        <a:bodyPr/>
        <a:lstStyle/>
        <a:p>
          <a:endParaRPr lang="fr-FR"/>
        </a:p>
      </dgm:t>
    </dgm:pt>
    <dgm:pt modelId="{5BB02742-E603-491F-A635-E71021318B7E}" type="sibTrans" cxnId="{16B8F343-4CEA-4671-A44B-763F823D3E1E}">
      <dgm:prSet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4E54BFE-B0CD-4795-A5D6-CD0485B7291D}" type="pres">
      <dgm:prSet presAssocID="{5156F71D-7373-4E8B-BD71-6E89D5825C2F}" presName="linV" presStyleCnt="0"/>
      <dgm:spPr/>
    </dgm:pt>
    <dgm:pt modelId="{C4315C1E-994D-4C22-92A8-0B38FB4CE3F4}" type="pres">
      <dgm:prSet presAssocID="{5156F71D-7373-4E8B-BD71-6E89D5825C2F}" presName="spVertical1" presStyleCnt="0"/>
      <dgm:spPr/>
    </dgm:pt>
    <dgm:pt modelId="{8A3002A8-8C50-4B91-AB53-3A0AD64E0CC9}" type="pres">
      <dgm:prSet presAssocID="{5156F71D-7373-4E8B-BD71-6E89D5825C2F}" presName="parTx" presStyleLbl="revTx" presStyleIdx="0" presStyleCnt="1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63BC8DA2-432C-4F65-A2A5-D6D0C3B72A12}" type="pres">
      <dgm:prSet presAssocID="{5156F71D-7373-4E8B-BD71-6E89D5825C2F}" presName="spVertical2" presStyleCnt="0"/>
      <dgm:spPr/>
    </dgm:pt>
    <dgm:pt modelId="{6A774D16-3585-48AF-B58A-D805D3B7FBC9}" type="pres">
      <dgm:prSet presAssocID="{5156F71D-7373-4E8B-BD71-6E89D5825C2F}" presName="spVertical3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/>
      <dgm:spPr/>
    </dgm:pt>
  </dgm:ptLst>
  <dgm:cxnLst>
    <dgm:cxn modelId="{1EF9156C-BEAC-493D-8EAD-B13A82E685CC}" type="presOf" srcId="{50E73849-A519-41ED-AF63-6AB76712DF68}" destId="{1BA353BC-E5A8-4289-95CF-5501107020F3}" srcOrd="0" destOrd="0" presId="urn:microsoft.com/office/officeart/2005/8/layout/hProcess3"/>
    <dgm:cxn modelId="{9AADDE3F-4ECC-4F4A-B1DF-3FF1EAF4EC73}" type="presOf" srcId="{5156F71D-7373-4E8B-BD71-6E89D5825C2F}" destId="{8A3002A8-8C50-4B91-AB53-3A0AD64E0CC9}" srcOrd="0" destOrd="0" presId="urn:microsoft.com/office/officeart/2005/8/layout/hProcess3"/>
    <dgm:cxn modelId="{16B8F343-4CEA-4671-A44B-763F823D3E1E}" srcId="{50E73849-A519-41ED-AF63-6AB76712DF68}" destId="{5156F71D-7373-4E8B-BD71-6E89D5825C2F}" srcOrd="0" destOrd="0" parTransId="{4FFA0DC4-2A69-46C9-BC73-AAD72E5FC515}" sibTransId="{5BB02742-E603-491F-A635-E71021318B7E}"/>
    <dgm:cxn modelId="{18862652-B0BC-4879-B337-F32B82498D61}" type="presParOf" srcId="{1BA353BC-E5A8-4289-95CF-5501107020F3}" destId="{9517A3C4-3E58-4F19-89FA-B2DD9919C4A4}" srcOrd="0" destOrd="0" presId="urn:microsoft.com/office/officeart/2005/8/layout/hProcess3"/>
    <dgm:cxn modelId="{198C2385-CE5B-43C9-A73F-4C904BC43889}" type="presParOf" srcId="{1BA353BC-E5A8-4289-95CF-5501107020F3}" destId="{A586AAC6-5C91-4008-AC03-1B63B30436DF}" srcOrd="1" destOrd="0" presId="urn:microsoft.com/office/officeart/2005/8/layout/hProcess3"/>
    <dgm:cxn modelId="{3E5720DC-36C5-498E-BB41-359BCFFFA211}" type="presParOf" srcId="{A586AAC6-5C91-4008-AC03-1B63B30436DF}" destId="{9232E659-2416-49FB-8711-02C0CEB9C4BC}" srcOrd="0" destOrd="0" presId="urn:microsoft.com/office/officeart/2005/8/layout/hProcess3"/>
    <dgm:cxn modelId="{7287D90D-E4E4-40FC-BEDA-A704895A50B0}" type="presParOf" srcId="{A586AAC6-5C91-4008-AC03-1B63B30436DF}" destId="{14E54BFE-B0CD-4795-A5D6-CD0485B7291D}" srcOrd="1" destOrd="0" presId="urn:microsoft.com/office/officeart/2005/8/layout/hProcess3"/>
    <dgm:cxn modelId="{1D723D34-70A1-486B-8E41-804C0A389AA0}" type="presParOf" srcId="{14E54BFE-B0CD-4795-A5D6-CD0485B7291D}" destId="{C4315C1E-994D-4C22-92A8-0B38FB4CE3F4}" srcOrd="0" destOrd="0" presId="urn:microsoft.com/office/officeart/2005/8/layout/hProcess3"/>
    <dgm:cxn modelId="{40789809-042F-4B77-81A5-8A6CCC60CA1A}" type="presParOf" srcId="{14E54BFE-B0CD-4795-A5D6-CD0485B7291D}" destId="{8A3002A8-8C50-4B91-AB53-3A0AD64E0CC9}" srcOrd="1" destOrd="0" presId="urn:microsoft.com/office/officeart/2005/8/layout/hProcess3"/>
    <dgm:cxn modelId="{6CAF4D36-A52B-40E0-A77B-BC4FB09BF7FD}" type="presParOf" srcId="{14E54BFE-B0CD-4795-A5D6-CD0485B7291D}" destId="{63BC8DA2-432C-4F65-A2A5-D6D0C3B72A12}" srcOrd="2" destOrd="0" presId="urn:microsoft.com/office/officeart/2005/8/layout/hProcess3"/>
    <dgm:cxn modelId="{03F9BB71-5B39-4D0A-8C5C-4DDF3A313EEC}" type="presParOf" srcId="{14E54BFE-B0CD-4795-A5D6-CD0485B7291D}" destId="{6A774D16-3585-48AF-B58A-D805D3B7FBC9}" srcOrd="3" destOrd="0" presId="urn:microsoft.com/office/officeart/2005/8/layout/hProcess3"/>
    <dgm:cxn modelId="{523555B3-9199-4A47-AC8E-40A571C14A30}" type="presParOf" srcId="{A586AAC6-5C91-4008-AC03-1B63B30436DF}" destId="{1C1A2846-3F3F-42F0-B897-AB3AE58D14CF}" srcOrd="2" destOrd="0" presId="urn:microsoft.com/office/officeart/2005/8/layout/hProcess3"/>
    <dgm:cxn modelId="{7CDF729A-987F-4886-A34E-B2E1EE8E7BF3}" type="presParOf" srcId="{A586AAC6-5C91-4008-AC03-1B63B30436DF}" destId="{C7559AC3-0590-4FDD-829C-DDFBE19E2313}" srcOrd="3" destOrd="0" presId="urn:microsoft.com/office/officeart/2005/8/layout/hProcess3"/>
    <dgm:cxn modelId="{5A4554E7-8925-4F46-B622-B1265A71C334}" type="presParOf" srcId="{A586AAC6-5C91-4008-AC03-1B63B30436DF}" destId="{D117D47C-A5CB-4E3B-AD00-657096F3D657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1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1441" y="0"/>
          <a:ext cx="1474933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</dsp:spTree>
</dsp:drawing>
</file>

<file path=xl/diagrams/drawing2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1441" y="0"/>
          <a:ext cx="1474933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</dsp:spTree>
</dsp:drawing>
</file>

<file path=xl/diagrams/drawing3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1441" y="0"/>
          <a:ext cx="1474933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</dsp:spTree>
</dsp:drawing>
</file>

<file path=xl/diagrams/drawing4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1441" y="0"/>
          <a:ext cx="1474933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</dsp:spTree>
</dsp:drawing>
</file>

<file path=xl/diagrams/drawing5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3597" y="0"/>
          <a:ext cx="1469180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A3002A8-8C50-4B91-AB53-3A0AD64E0CC9}">
      <dsp:nvSpPr>
        <dsp:cNvPr id="0" name=""/>
        <dsp:cNvSpPr/>
      </dsp:nvSpPr>
      <dsp:spPr>
        <a:xfrm>
          <a:off x="121394" y="68994"/>
          <a:ext cx="1282663" cy="13798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50800" rIns="0" bIns="5080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500" kern="1200"/>
            <a:t>vers </a:t>
          </a:r>
        </a:p>
      </dsp:txBody>
      <dsp:txXfrm>
        <a:off x="121394" y="68994"/>
        <a:ext cx="1282663" cy="137988"/>
      </dsp:txXfrm>
    </dsp:sp>
  </dsp:spTree>
</dsp:drawing>
</file>

<file path=xl/diagrams/drawing6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3597" y="0"/>
          <a:ext cx="1469180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A3002A8-8C50-4B91-AB53-3A0AD64E0CC9}">
      <dsp:nvSpPr>
        <dsp:cNvPr id="0" name=""/>
        <dsp:cNvSpPr/>
      </dsp:nvSpPr>
      <dsp:spPr>
        <a:xfrm>
          <a:off x="121394" y="68994"/>
          <a:ext cx="1282663" cy="13798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50800" rIns="0" bIns="5080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500" kern="1200"/>
            <a:t>vers </a:t>
          </a:r>
        </a:p>
      </dsp:txBody>
      <dsp:txXfrm>
        <a:off x="121394" y="68994"/>
        <a:ext cx="1282663" cy="137988"/>
      </dsp:txXfrm>
    </dsp:sp>
  </dsp:spTree>
</dsp:drawing>
</file>

<file path=xl/diagrams/drawing7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3597" y="0"/>
          <a:ext cx="1469180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A3002A8-8C50-4B91-AB53-3A0AD64E0CC9}">
      <dsp:nvSpPr>
        <dsp:cNvPr id="0" name=""/>
        <dsp:cNvSpPr/>
      </dsp:nvSpPr>
      <dsp:spPr>
        <a:xfrm>
          <a:off x="121394" y="68994"/>
          <a:ext cx="1282663" cy="13798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50800" rIns="0" bIns="5080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500" kern="1200"/>
            <a:t>vers </a:t>
          </a:r>
        </a:p>
      </dsp:txBody>
      <dsp:txXfrm>
        <a:off x="121394" y="68994"/>
        <a:ext cx="1282663" cy="13798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6.xml"/><Relationship Id="rId13" Type="http://schemas.openxmlformats.org/officeDocument/2006/relationships/diagramQuickStyle" Target="../diagrams/quickStyle7.xml"/><Relationship Id="rId3" Type="http://schemas.openxmlformats.org/officeDocument/2006/relationships/diagramQuickStyle" Target="../diagrams/quickStyle5.xml"/><Relationship Id="rId7" Type="http://schemas.openxmlformats.org/officeDocument/2006/relationships/diagramLayout" Target="../diagrams/layout6.xml"/><Relationship Id="rId12" Type="http://schemas.openxmlformats.org/officeDocument/2006/relationships/diagramLayout" Target="../diagrams/layout7.xml"/><Relationship Id="rId2" Type="http://schemas.openxmlformats.org/officeDocument/2006/relationships/diagramLayout" Target="../diagrams/layout5.xml"/><Relationship Id="rId1" Type="http://schemas.openxmlformats.org/officeDocument/2006/relationships/diagramData" Target="../diagrams/data5.xml"/><Relationship Id="rId6" Type="http://schemas.openxmlformats.org/officeDocument/2006/relationships/diagramData" Target="../diagrams/data6.xml"/><Relationship Id="rId11" Type="http://schemas.openxmlformats.org/officeDocument/2006/relationships/diagramData" Target="../diagrams/data7.xml"/><Relationship Id="rId5" Type="http://schemas.microsoft.com/office/2007/relationships/diagramDrawing" Target="../diagrams/drawing5.xml"/><Relationship Id="rId15" Type="http://schemas.microsoft.com/office/2007/relationships/diagramDrawing" Target="../diagrams/drawing7.xml"/><Relationship Id="rId10" Type="http://schemas.microsoft.com/office/2007/relationships/diagramDrawing" Target="../diagrams/drawing6.xml"/><Relationship Id="rId4" Type="http://schemas.openxmlformats.org/officeDocument/2006/relationships/diagramColors" Target="../diagrams/colors5.xml"/><Relationship Id="rId9" Type="http://schemas.openxmlformats.org/officeDocument/2006/relationships/diagramColors" Target="../diagrams/colors6.xml"/><Relationship Id="rId14" Type="http://schemas.openxmlformats.org/officeDocument/2006/relationships/diagramColors" Target="../diagrams/colors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152399</xdr:rowOff>
    </xdr:from>
    <xdr:to>
      <xdr:col>5</xdr:col>
      <xdr:colOff>723900</xdr:colOff>
      <xdr:row>3</xdr:row>
      <xdr:rowOff>47624</xdr:rowOff>
    </xdr:to>
    <xdr:graphicFrame macro="">
      <xdr:nvGraphicFramePr>
        <xdr:cNvPr id="2" name="Diagramme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152399</xdr:rowOff>
    </xdr:from>
    <xdr:to>
      <xdr:col>5</xdr:col>
      <xdr:colOff>723900</xdr:colOff>
      <xdr:row>3</xdr:row>
      <xdr:rowOff>47624</xdr:rowOff>
    </xdr:to>
    <xdr:graphicFrame macro="">
      <xdr:nvGraphicFramePr>
        <xdr:cNvPr id="2" name="Diagramme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152399</xdr:rowOff>
    </xdr:from>
    <xdr:to>
      <xdr:col>5</xdr:col>
      <xdr:colOff>723900</xdr:colOff>
      <xdr:row>3</xdr:row>
      <xdr:rowOff>47624</xdr:rowOff>
    </xdr:to>
    <xdr:graphicFrame macro="">
      <xdr:nvGraphicFramePr>
        <xdr:cNvPr id="2" name="Diagramme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152399</xdr:rowOff>
    </xdr:from>
    <xdr:to>
      <xdr:col>5</xdr:col>
      <xdr:colOff>723900</xdr:colOff>
      <xdr:row>3</xdr:row>
      <xdr:rowOff>47624</xdr:rowOff>
    </xdr:to>
    <xdr:graphicFrame macro="">
      <xdr:nvGraphicFramePr>
        <xdr:cNvPr id="2" name="Diagramme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152399</xdr:rowOff>
    </xdr:from>
    <xdr:to>
      <xdr:col>5</xdr:col>
      <xdr:colOff>723900</xdr:colOff>
      <xdr:row>3</xdr:row>
      <xdr:rowOff>47624</xdr:rowOff>
    </xdr:to>
    <xdr:graphicFrame macro="">
      <xdr:nvGraphicFramePr>
        <xdr:cNvPr id="2" name="Diagramme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4</xdr:col>
      <xdr:colOff>9525</xdr:colOff>
      <xdr:row>62</xdr:row>
      <xdr:rowOff>152399</xdr:rowOff>
    </xdr:from>
    <xdr:to>
      <xdr:col>5</xdr:col>
      <xdr:colOff>723900</xdr:colOff>
      <xdr:row>64</xdr:row>
      <xdr:rowOff>47624</xdr:rowOff>
    </xdr:to>
    <xdr:graphicFrame macro="">
      <xdr:nvGraphicFramePr>
        <xdr:cNvPr id="3" name="Diagramme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5</xdr:col>
      <xdr:colOff>9525</xdr:colOff>
      <xdr:row>123</xdr:row>
      <xdr:rowOff>152399</xdr:rowOff>
    </xdr:from>
    <xdr:to>
      <xdr:col>6</xdr:col>
      <xdr:colOff>723900</xdr:colOff>
      <xdr:row>125</xdr:row>
      <xdr:rowOff>47624</xdr:rowOff>
    </xdr:to>
    <xdr:graphicFrame macro="">
      <xdr:nvGraphicFramePr>
        <xdr:cNvPr id="4" name="Diagramme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Q27"/>
  <sheetViews>
    <sheetView topLeftCell="A16" workbookViewId="0">
      <selection activeCell="X29" sqref="X29"/>
    </sheetView>
  </sheetViews>
  <sheetFormatPr baseColWidth="10" defaultColWidth="4.7109375" defaultRowHeight="15"/>
  <sheetData>
    <row r="1" spans="2:43" ht="15.75" thickBot="1"/>
    <row r="2" spans="2:43" ht="15.75" thickBot="1">
      <c r="B2" s="32" t="s">
        <v>213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Q2" s="32" t="s">
        <v>214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4"/>
      <c r="AF2" s="32" t="s">
        <v>227</v>
      </c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4"/>
    </row>
    <row r="3" spans="2:43" ht="15" customHeight="1" thickBot="1"/>
    <row r="4" spans="2:43" ht="15" customHeight="1">
      <c r="B4" s="23">
        <v>1</v>
      </c>
      <c r="C4" s="24"/>
      <c r="D4" s="24"/>
      <c r="E4" s="25"/>
      <c r="F4" s="23">
        <v>2</v>
      </c>
      <c r="G4" s="24"/>
      <c r="H4" s="24"/>
      <c r="I4" s="25"/>
      <c r="J4" s="23">
        <v>3</v>
      </c>
      <c r="K4" s="24"/>
      <c r="L4" s="24"/>
      <c r="M4" s="25"/>
      <c r="Q4" s="23">
        <v>1</v>
      </c>
      <c r="R4" s="24"/>
      <c r="S4" s="24"/>
      <c r="T4" s="25"/>
      <c r="U4" s="23">
        <v>2</v>
      </c>
      <c r="V4" s="24"/>
      <c r="W4" s="24"/>
      <c r="X4" s="25"/>
      <c r="Y4" s="23">
        <v>3</v>
      </c>
      <c r="Z4" s="24"/>
      <c r="AA4" s="24"/>
      <c r="AB4" s="25"/>
      <c r="AF4" s="23">
        <v>1</v>
      </c>
      <c r="AG4" s="24"/>
      <c r="AH4" s="24"/>
      <c r="AI4" s="25"/>
      <c r="AJ4" s="23">
        <v>2</v>
      </c>
      <c r="AK4" s="24"/>
      <c r="AL4" s="24"/>
      <c r="AM4" s="25"/>
      <c r="AN4" s="23">
        <v>3</v>
      </c>
      <c r="AO4" s="24"/>
      <c r="AP4" s="24"/>
      <c r="AQ4" s="25"/>
    </row>
    <row r="5" spans="2:43">
      <c r="B5" s="26"/>
      <c r="C5" s="27"/>
      <c r="D5" s="27"/>
      <c r="E5" s="28"/>
      <c r="F5" s="26" t="s">
        <v>204</v>
      </c>
      <c r="G5" s="27"/>
      <c r="H5" s="27"/>
      <c r="I5" s="28"/>
      <c r="J5" s="26"/>
      <c r="K5" s="27"/>
      <c r="L5" s="27"/>
      <c r="M5" s="28"/>
      <c r="Q5" s="26" t="s">
        <v>203</v>
      </c>
      <c r="R5" s="27"/>
      <c r="S5" s="27"/>
      <c r="T5" s="28"/>
      <c r="U5" s="26" t="s">
        <v>204</v>
      </c>
      <c r="V5" s="27"/>
      <c r="W5" s="27"/>
      <c r="X5" s="28"/>
      <c r="Y5" s="26" t="s">
        <v>203</v>
      </c>
      <c r="Z5" s="27"/>
      <c r="AA5" s="27"/>
      <c r="AB5" s="28"/>
      <c r="AF5" s="26" t="s">
        <v>203</v>
      </c>
      <c r="AG5" s="27"/>
      <c r="AH5" s="27"/>
      <c r="AI5" s="28"/>
      <c r="AJ5" s="26"/>
      <c r="AK5" s="27"/>
      <c r="AL5" s="27"/>
      <c r="AM5" s="28"/>
      <c r="AN5" s="26" t="s">
        <v>203</v>
      </c>
      <c r="AO5" s="27"/>
      <c r="AP5" s="27"/>
      <c r="AQ5" s="28"/>
    </row>
    <row r="6" spans="2:43">
      <c r="B6" s="26"/>
      <c r="C6" s="27"/>
      <c r="D6" s="27"/>
      <c r="E6" s="28"/>
      <c r="F6" s="26" t="s">
        <v>202</v>
      </c>
      <c r="G6" s="27"/>
      <c r="H6" s="27"/>
      <c r="I6" s="28"/>
      <c r="J6" s="26"/>
      <c r="K6" s="27"/>
      <c r="L6" s="27"/>
      <c r="M6" s="28"/>
      <c r="Q6" s="26" t="s">
        <v>202</v>
      </c>
      <c r="R6" s="27"/>
      <c r="S6" s="27"/>
      <c r="T6" s="28"/>
      <c r="U6" s="26" t="s">
        <v>202</v>
      </c>
      <c r="V6" s="27"/>
      <c r="W6" s="27"/>
      <c r="X6" s="28"/>
      <c r="Y6" s="26" t="s">
        <v>205</v>
      </c>
      <c r="Z6" s="27"/>
      <c r="AA6" s="27"/>
      <c r="AB6" s="28"/>
      <c r="AF6" s="26" t="s">
        <v>202</v>
      </c>
      <c r="AG6" s="27"/>
      <c r="AH6" s="27"/>
      <c r="AI6" s="28"/>
      <c r="AJ6" s="26"/>
      <c r="AK6" s="27"/>
      <c r="AL6" s="27"/>
      <c r="AM6" s="28"/>
      <c r="AN6" s="26" t="s">
        <v>205</v>
      </c>
      <c r="AO6" s="27"/>
      <c r="AP6" s="27"/>
      <c r="AQ6" s="28"/>
    </row>
    <row r="7" spans="2:43">
      <c r="B7" s="26"/>
      <c r="C7" s="27"/>
      <c r="D7" s="27"/>
      <c r="E7" s="28"/>
      <c r="F7" s="26" t="s">
        <v>208</v>
      </c>
      <c r="G7" s="27"/>
      <c r="H7" s="27"/>
      <c r="I7" s="28"/>
      <c r="J7" s="26"/>
      <c r="K7" s="27"/>
      <c r="L7" s="27"/>
      <c r="M7" s="28"/>
      <c r="Q7" s="26"/>
      <c r="R7" s="27"/>
      <c r="S7" s="27"/>
      <c r="T7" s="28"/>
      <c r="U7" s="26" t="s">
        <v>208</v>
      </c>
      <c r="V7" s="27"/>
      <c r="W7" s="27"/>
      <c r="X7" s="28"/>
      <c r="Y7" s="26"/>
      <c r="Z7" s="27"/>
      <c r="AA7" s="27"/>
      <c r="AB7" s="28"/>
      <c r="AF7" s="26"/>
      <c r="AG7" s="27"/>
      <c r="AH7" s="27"/>
      <c r="AI7" s="28"/>
      <c r="AJ7" s="26"/>
      <c r="AK7" s="27"/>
      <c r="AL7" s="27"/>
      <c r="AM7" s="28"/>
      <c r="AN7" s="26"/>
      <c r="AO7" s="27"/>
      <c r="AP7" s="27"/>
      <c r="AQ7" s="28"/>
    </row>
    <row r="8" spans="2:43">
      <c r="B8" s="26" t="s">
        <v>230</v>
      </c>
      <c r="C8" s="27"/>
      <c r="D8" s="27"/>
      <c r="E8" s="28"/>
      <c r="F8" s="26"/>
      <c r="G8" s="27"/>
      <c r="H8" s="27"/>
      <c r="I8" s="28"/>
      <c r="J8" s="26" t="s">
        <v>231</v>
      </c>
      <c r="K8" s="27"/>
      <c r="L8" s="27"/>
      <c r="M8" s="28"/>
      <c r="Q8" s="26" t="s">
        <v>230</v>
      </c>
      <c r="R8" s="27"/>
      <c r="S8" s="27"/>
      <c r="T8" s="28"/>
      <c r="U8" s="26"/>
      <c r="V8" s="27"/>
      <c r="W8" s="27"/>
      <c r="X8" s="28"/>
      <c r="Y8" s="26" t="s">
        <v>231</v>
      </c>
      <c r="Z8" s="27"/>
      <c r="AA8" s="27"/>
      <c r="AB8" s="28"/>
      <c r="AF8" s="26" t="s">
        <v>230</v>
      </c>
      <c r="AG8" s="27"/>
      <c r="AH8" s="27"/>
      <c r="AI8" s="28"/>
      <c r="AJ8" s="26"/>
      <c r="AK8" s="27"/>
      <c r="AL8" s="27"/>
      <c r="AM8" s="28"/>
      <c r="AN8" s="26" t="s">
        <v>231</v>
      </c>
      <c r="AO8" s="27"/>
      <c r="AP8" s="27"/>
      <c r="AQ8" s="28"/>
    </row>
    <row r="9" spans="2:43" ht="15.75" thickBot="1">
      <c r="B9" s="29"/>
      <c r="C9" s="30"/>
      <c r="D9" s="30"/>
      <c r="E9" s="31"/>
      <c r="F9" s="29"/>
      <c r="G9" s="30"/>
      <c r="H9" s="30"/>
      <c r="I9" s="31"/>
      <c r="J9" s="29"/>
      <c r="K9" s="30"/>
      <c r="L9" s="30"/>
      <c r="M9" s="31"/>
      <c r="Q9" s="29"/>
      <c r="R9" s="30"/>
      <c r="S9" s="30"/>
      <c r="T9" s="31"/>
      <c r="U9" s="29"/>
      <c r="V9" s="30"/>
      <c r="W9" s="30"/>
      <c r="X9" s="31"/>
      <c r="Y9" s="29"/>
      <c r="Z9" s="30"/>
      <c r="AA9" s="30"/>
      <c r="AB9" s="31"/>
      <c r="AF9" s="29"/>
      <c r="AG9" s="30"/>
      <c r="AH9" s="30"/>
      <c r="AI9" s="31"/>
      <c r="AJ9" s="29"/>
      <c r="AK9" s="30"/>
      <c r="AL9" s="30"/>
      <c r="AM9" s="31"/>
      <c r="AN9" s="29"/>
      <c r="AO9" s="30"/>
      <c r="AP9" s="30"/>
      <c r="AQ9" s="31"/>
    </row>
    <row r="10" spans="2:43" ht="15" customHeight="1">
      <c r="B10" s="23">
        <v>4</v>
      </c>
      <c r="C10" s="24"/>
      <c r="D10" s="24"/>
      <c r="E10" s="25"/>
      <c r="F10" s="23">
        <v>5</v>
      </c>
      <c r="G10" s="24"/>
      <c r="H10" s="24"/>
      <c r="I10" s="25"/>
      <c r="J10" s="23">
        <v>6</v>
      </c>
      <c r="K10" s="24"/>
      <c r="L10" s="24"/>
      <c r="M10" s="25"/>
      <c r="Q10" s="23">
        <v>4</v>
      </c>
      <c r="R10" s="24"/>
      <c r="S10" s="24"/>
      <c r="T10" s="25"/>
      <c r="U10" s="23">
        <v>5</v>
      </c>
      <c r="V10" s="24"/>
      <c r="W10" s="24"/>
      <c r="X10" s="25"/>
      <c r="Y10" s="23">
        <v>6</v>
      </c>
      <c r="Z10" s="24"/>
      <c r="AA10" s="24"/>
      <c r="AB10" s="25"/>
      <c r="AF10" s="23">
        <v>4</v>
      </c>
      <c r="AG10" s="24"/>
      <c r="AH10" s="24"/>
      <c r="AI10" s="25"/>
      <c r="AJ10" s="23">
        <v>5</v>
      </c>
      <c r="AK10" s="24"/>
      <c r="AL10" s="24"/>
      <c r="AM10" s="25"/>
      <c r="AN10" s="23">
        <v>6</v>
      </c>
      <c r="AO10" s="24"/>
      <c r="AP10" s="24"/>
      <c r="AQ10" s="25"/>
    </row>
    <row r="11" spans="2:43">
      <c r="B11" s="26" t="s">
        <v>204</v>
      </c>
      <c r="C11" s="27"/>
      <c r="D11" s="27"/>
      <c r="E11" s="28"/>
      <c r="F11" s="26" t="s">
        <v>206</v>
      </c>
      <c r="G11" s="27"/>
      <c r="H11" s="27"/>
      <c r="I11" s="28"/>
      <c r="J11" s="26" t="s">
        <v>206</v>
      </c>
      <c r="K11" s="27"/>
      <c r="L11" s="27"/>
      <c r="M11" s="28"/>
      <c r="Q11" s="26" t="s">
        <v>206</v>
      </c>
      <c r="R11" s="27"/>
      <c r="S11" s="27"/>
      <c r="T11" s="28"/>
      <c r="U11" s="26" t="s">
        <v>206</v>
      </c>
      <c r="V11" s="27"/>
      <c r="W11" s="27"/>
      <c r="X11" s="28"/>
      <c r="Y11" s="26" t="s">
        <v>206</v>
      </c>
      <c r="Z11" s="27"/>
      <c r="AA11" s="27"/>
      <c r="AB11" s="28"/>
      <c r="AF11" s="26" t="s">
        <v>210</v>
      </c>
      <c r="AG11" s="27"/>
      <c r="AH11" s="27"/>
      <c r="AI11" s="28"/>
      <c r="AJ11" s="26" t="s">
        <v>206</v>
      </c>
      <c r="AK11" s="27"/>
      <c r="AL11" s="27"/>
      <c r="AM11" s="28"/>
      <c r="AN11" s="26" t="s">
        <v>203</v>
      </c>
      <c r="AO11" s="27"/>
      <c r="AP11" s="27"/>
      <c r="AQ11" s="28"/>
    </row>
    <row r="12" spans="2:43">
      <c r="B12" s="26" t="s">
        <v>212</v>
      </c>
      <c r="C12" s="27"/>
      <c r="D12" s="27"/>
      <c r="E12" s="28"/>
      <c r="F12" s="26" t="s">
        <v>207</v>
      </c>
      <c r="G12" s="27"/>
      <c r="H12" s="27"/>
      <c r="I12" s="28"/>
      <c r="J12" s="26" t="s">
        <v>199</v>
      </c>
      <c r="K12" s="27"/>
      <c r="L12" s="27"/>
      <c r="M12" s="28"/>
      <c r="Q12" s="26" t="s">
        <v>198</v>
      </c>
      <c r="R12" s="27"/>
      <c r="S12" s="27"/>
      <c r="T12" s="28"/>
      <c r="U12" s="26" t="s">
        <v>207</v>
      </c>
      <c r="V12" s="27"/>
      <c r="W12" s="27"/>
      <c r="X12" s="28"/>
      <c r="Y12" s="26" t="s">
        <v>199</v>
      </c>
      <c r="Z12" s="27"/>
      <c r="AA12" s="27"/>
      <c r="AB12" s="28"/>
      <c r="AF12" s="26" t="s">
        <v>198</v>
      </c>
      <c r="AG12" s="27"/>
      <c r="AH12" s="27"/>
      <c r="AI12" s="28"/>
      <c r="AJ12" s="26" t="s">
        <v>207</v>
      </c>
      <c r="AK12" s="27"/>
      <c r="AL12" s="27"/>
      <c r="AM12" s="28"/>
      <c r="AN12" s="26" t="s">
        <v>199</v>
      </c>
      <c r="AO12" s="27"/>
      <c r="AP12" s="27"/>
      <c r="AQ12" s="28"/>
    </row>
    <row r="13" spans="2:43">
      <c r="B13" s="26" t="s">
        <v>211</v>
      </c>
      <c r="C13" s="27"/>
      <c r="D13" s="27"/>
      <c r="E13" s="28"/>
      <c r="F13" s="26" t="s">
        <v>179</v>
      </c>
      <c r="G13" s="27"/>
      <c r="H13" s="27"/>
      <c r="I13" s="28"/>
      <c r="J13" s="26" t="s">
        <v>209</v>
      </c>
      <c r="K13" s="27"/>
      <c r="L13" s="27"/>
      <c r="M13" s="28"/>
      <c r="Q13" s="26"/>
      <c r="R13" s="27"/>
      <c r="S13" s="27"/>
      <c r="T13" s="28"/>
      <c r="U13" s="26" t="s">
        <v>179</v>
      </c>
      <c r="V13" s="27"/>
      <c r="W13" s="27"/>
      <c r="X13" s="28"/>
      <c r="Y13" s="26" t="s">
        <v>209</v>
      </c>
      <c r="Z13" s="27"/>
      <c r="AA13" s="27"/>
      <c r="AB13" s="28"/>
      <c r="AF13" s="26"/>
      <c r="AG13" s="27"/>
      <c r="AH13" s="27"/>
      <c r="AI13" s="28"/>
      <c r="AJ13" s="26" t="s">
        <v>179</v>
      </c>
      <c r="AK13" s="27"/>
      <c r="AL13" s="27"/>
      <c r="AM13" s="28"/>
      <c r="AN13" s="26"/>
      <c r="AO13" s="27"/>
      <c r="AP13" s="27"/>
      <c r="AQ13" s="28"/>
    </row>
    <row r="14" spans="2:43">
      <c r="B14" s="26"/>
      <c r="C14" s="27"/>
      <c r="D14" s="27"/>
      <c r="E14" s="28"/>
      <c r="F14" s="26"/>
      <c r="G14" s="27"/>
      <c r="H14" s="27"/>
      <c r="I14" s="28"/>
      <c r="J14" s="26"/>
      <c r="K14" s="27"/>
      <c r="L14" s="27"/>
      <c r="M14" s="28"/>
      <c r="Q14" s="26"/>
      <c r="R14" s="27"/>
      <c r="S14" s="27"/>
      <c r="T14" s="28"/>
      <c r="U14" s="26"/>
      <c r="V14" s="27"/>
      <c r="W14" s="27"/>
      <c r="X14" s="28"/>
      <c r="Y14" s="26"/>
      <c r="Z14" s="27"/>
      <c r="AA14" s="27"/>
      <c r="AB14" s="28"/>
      <c r="AF14" s="26" t="s">
        <v>228</v>
      </c>
      <c r="AG14" s="27"/>
      <c r="AH14" s="27"/>
      <c r="AI14" s="28"/>
      <c r="AJ14" s="26"/>
      <c r="AK14" s="27"/>
      <c r="AL14" s="27"/>
      <c r="AM14" s="28"/>
      <c r="AN14" s="26"/>
      <c r="AO14" s="27"/>
      <c r="AP14" s="27"/>
      <c r="AQ14" s="28"/>
    </row>
    <row r="15" spans="2:43" ht="15.75" thickBot="1">
      <c r="B15" s="29"/>
      <c r="C15" s="30"/>
      <c r="D15" s="30"/>
      <c r="E15" s="31"/>
      <c r="F15" s="29"/>
      <c r="G15" s="30"/>
      <c r="H15" s="30"/>
      <c r="I15" s="31"/>
      <c r="J15" s="29"/>
      <c r="K15" s="30"/>
      <c r="L15" s="30"/>
      <c r="M15" s="31"/>
      <c r="Q15" s="29"/>
      <c r="R15" s="30"/>
      <c r="S15" s="30"/>
      <c r="T15" s="31"/>
      <c r="U15" s="29"/>
      <c r="V15" s="30"/>
      <c r="W15" s="30"/>
      <c r="X15" s="31"/>
      <c r="Y15" s="29"/>
      <c r="Z15" s="30"/>
      <c r="AA15" s="30"/>
      <c r="AB15" s="31"/>
      <c r="AF15" s="29"/>
      <c r="AG15" s="30"/>
      <c r="AH15" s="30"/>
      <c r="AI15" s="31"/>
      <c r="AJ15" s="29"/>
      <c r="AK15" s="30"/>
      <c r="AL15" s="30"/>
      <c r="AM15" s="31"/>
      <c r="AN15" s="29"/>
      <c r="AO15" s="30"/>
      <c r="AP15" s="30"/>
      <c r="AQ15" s="31"/>
    </row>
    <row r="16" spans="2:43" ht="15" customHeight="1">
      <c r="B16" s="23">
        <v>7</v>
      </c>
      <c r="C16" s="24"/>
      <c r="D16" s="24"/>
      <c r="E16" s="25"/>
      <c r="F16" s="23">
        <v>8</v>
      </c>
      <c r="G16" s="24"/>
      <c r="H16" s="24"/>
      <c r="I16" s="25"/>
      <c r="J16" s="23">
        <v>9</v>
      </c>
      <c r="K16" s="24"/>
      <c r="L16" s="24"/>
      <c r="M16" s="25"/>
      <c r="Q16" s="23">
        <v>7</v>
      </c>
      <c r="R16" s="24"/>
      <c r="S16" s="24"/>
      <c r="T16" s="25"/>
      <c r="U16" s="23">
        <v>8</v>
      </c>
      <c r="V16" s="24"/>
      <c r="W16" s="24"/>
      <c r="X16" s="25"/>
      <c r="Y16" s="23">
        <v>9</v>
      </c>
      <c r="Z16" s="24"/>
      <c r="AA16" s="24"/>
      <c r="AB16" s="25"/>
      <c r="AF16" s="23">
        <v>7</v>
      </c>
      <c r="AG16" s="24"/>
      <c r="AH16" s="24"/>
      <c r="AI16" s="25"/>
      <c r="AJ16" s="23">
        <v>8</v>
      </c>
      <c r="AK16" s="24"/>
      <c r="AL16" s="24"/>
      <c r="AM16" s="25"/>
      <c r="AN16" s="23">
        <v>9</v>
      </c>
      <c r="AO16" s="24"/>
      <c r="AP16" s="24"/>
      <c r="AQ16" s="25"/>
    </row>
    <row r="17" spans="2:43">
      <c r="B17" s="26"/>
      <c r="C17" s="27"/>
      <c r="D17" s="27"/>
      <c r="E17" s="28"/>
      <c r="F17" s="26"/>
      <c r="G17" s="27"/>
      <c r="H17" s="27"/>
      <c r="I17" s="28"/>
      <c r="J17" s="26"/>
      <c r="K17" s="27"/>
      <c r="L17" s="27"/>
      <c r="M17" s="28"/>
      <c r="Q17" s="26" t="s">
        <v>210</v>
      </c>
      <c r="R17" s="27"/>
      <c r="S17" s="27"/>
      <c r="T17" s="28"/>
      <c r="U17" s="26" t="s">
        <v>206</v>
      </c>
      <c r="V17" s="27"/>
      <c r="W17" s="27"/>
      <c r="X17" s="28"/>
      <c r="Y17" s="26" t="s">
        <v>210</v>
      </c>
      <c r="Z17" s="27"/>
      <c r="AA17" s="27"/>
      <c r="AB17" s="28"/>
      <c r="AF17" s="26" t="s">
        <v>210</v>
      </c>
      <c r="AG17" s="27"/>
      <c r="AH17" s="27"/>
      <c r="AI17" s="28"/>
      <c r="AJ17" s="26"/>
      <c r="AK17" s="27"/>
      <c r="AL17" s="27"/>
      <c r="AM17" s="28"/>
      <c r="AN17" s="26" t="s">
        <v>210</v>
      </c>
      <c r="AO17" s="27"/>
      <c r="AP17" s="27"/>
      <c r="AQ17" s="28"/>
    </row>
    <row r="18" spans="2:43">
      <c r="B18" s="26"/>
      <c r="C18" s="27"/>
      <c r="D18" s="27"/>
      <c r="E18" s="28"/>
      <c r="F18" s="26"/>
      <c r="G18" s="27"/>
      <c r="H18" s="27"/>
      <c r="I18" s="28"/>
      <c r="J18" s="26"/>
      <c r="K18" s="27"/>
      <c r="L18" s="27"/>
      <c r="M18" s="28"/>
      <c r="Q18" s="26" t="s">
        <v>200</v>
      </c>
      <c r="R18" s="27"/>
      <c r="S18" s="27"/>
      <c r="T18" s="28"/>
      <c r="U18" s="26" t="s">
        <v>200</v>
      </c>
      <c r="V18" s="27"/>
      <c r="W18" s="27"/>
      <c r="X18" s="28"/>
      <c r="Y18" s="26" t="s">
        <v>201</v>
      </c>
      <c r="Z18" s="27"/>
      <c r="AA18" s="27"/>
      <c r="AB18" s="28"/>
      <c r="AF18" s="26" t="s">
        <v>200</v>
      </c>
      <c r="AG18" s="27"/>
      <c r="AH18" s="27"/>
      <c r="AI18" s="28"/>
      <c r="AJ18" s="26"/>
      <c r="AK18" s="27"/>
      <c r="AL18" s="27"/>
      <c r="AM18" s="28"/>
      <c r="AN18" s="26" t="s">
        <v>201</v>
      </c>
      <c r="AO18" s="27"/>
      <c r="AP18" s="27"/>
      <c r="AQ18" s="28"/>
    </row>
    <row r="19" spans="2:43">
      <c r="B19" s="26"/>
      <c r="C19" s="27"/>
      <c r="D19" s="27"/>
      <c r="E19" s="28"/>
      <c r="F19" s="26"/>
      <c r="G19" s="27"/>
      <c r="H19" s="27"/>
      <c r="I19" s="28"/>
      <c r="J19" s="26"/>
      <c r="K19" s="27"/>
      <c r="L19" s="27"/>
      <c r="M19" s="28"/>
      <c r="Q19" s="26"/>
      <c r="R19" s="27"/>
      <c r="S19" s="27"/>
      <c r="T19" s="28"/>
      <c r="U19" s="26"/>
      <c r="V19" s="27"/>
      <c r="W19" s="27"/>
      <c r="X19" s="28"/>
      <c r="Y19" s="26"/>
      <c r="Z19" s="27"/>
      <c r="AA19" s="27"/>
      <c r="AB19" s="28"/>
      <c r="AF19" s="26"/>
      <c r="AG19" s="27"/>
      <c r="AH19" s="27"/>
      <c r="AI19" s="28"/>
      <c r="AJ19" s="26"/>
      <c r="AK19" s="27"/>
      <c r="AL19" s="27"/>
      <c r="AM19" s="28"/>
      <c r="AN19" s="26"/>
      <c r="AO19" s="27"/>
      <c r="AP19" s="27"/>
      <c r="AQ19" s="28"/>
    </row>
    <row r="20" spans="2:43">
      <c r="B20" s="26" t="s">
        <v>232</v>
      </c>
      <c r="C20" s="27"/>
      <c r="D20" s="27"/>
      <c r="E20" s="28"/>
      <c r="F20" s="26"/>
      <c r="G20" s="27"/>
      <c r="H20" s="27"/>
      <c r="I20" s="28"/>
      <c r="J20" s="26" t="s">
        <v>233</v>
      </c>
      <c r="K20" s="27"/>
      <c r="L20" s="27"/>
      <c r="M20" s="28"/>
      <c r="Q20" s="26" t="s">
        <v>232</v>
      </c>
      <c r="R20" s="27"/>
      <c r="S20" s="27"/>
      <c r="T20" s="28"/>
      <c r="U20" s="26"/>
      <c r="V20" s="27"/>
      <c r="W20" s="27"/>
      <c r="X20" s="28"/>
      <c r="Y20" s="26" t="s">
        <v>233</v>
      </c>
      <c r="Z20" s="27"/>
      <c r="AA20" s="27"/>
      <c r="AB20" s="28"/>
      <c r="AF20" s="26" t="s">
        <v>232</v>
      </c>
      <c r="AG20" s="27"/>
      <c r="AH20" s="27"/>
      <c r="AI20" s="28"/>
      <c r="AJ20" s="26"/>
      <c r="AK20" s="27"/>
      <c r="AL20" s="27"/>
      <c r="AM20" s="28"/>
      <c r="AN20" s="26" t="s">
        <v>233</v>
      </c>
      <c r="AO20" s="27"/>
      <c r="AP20" s="27"/>
      <c r="AQ20" s="28"/>
    </row>
    <row r="21" spans="2:43" ht="15.75" thickBot="1">
      <c r="B21" s="29"/>
      <c r="C21" s="30"/>
      <c r="D21" s="30"/>
      <c r="E21" s="31"/>
      <c r="F21" s="29"/>
      <c r="G21" s="30"/>
      <c r="H21" s="30"/>
      <c r="I21" s="31"/>
      <c r="J21" s="29"/>
      <c r="K21" s="30"/>
      <c r="L21" s="30"/>
      <c r="M21" s="31"/>
      <c r="Q21" s="29"/>
      <c r="R21" s="30"/>
      <c r="S21" s="30"/>
      <c r="T21" s="31"/>
      <c r="U21" s="29"/>
      <c r="V21" s="30"/>
      <c r="W21" s="30"/>
      <c r="X21" s="31"/>
      <c r="Y21" s="29"/>
      <c r="Z21" s="30"/>
      <c r="AA21" s="30"/>
      <c r="AB21" s="31"/>
      <c r="AF21" s="29"/>
      <c r="AG21" s="30"/>
      <c r="AH21" s="30"/>
      <c r="AI21" s="31"/>
      <c r="AJ21" s="29"/>
      <c r="AK21" s="30"/>
      <c r="AL21" s="30"/>
      <c r="AM21" s="31"/>
      <c r="AN21" s="29"/>
      <c r="AO21" s="30"/>
      <c r="AP21" s="30"/>
      <c r="AQ21" s="31"/>
    </row>
    <row r="22" spans="2:43" ht="15" customHeight="1">
      <c r="B22" s="23">
        <v>10</v>
      </c>
      <c r="C22" s="24"/>
      <c r="D22" s="24"/>
      <c r="E22" s="25"/>
      <c r="F22" s="23">
        <v>11</v>
      </c>
      <c r="G22" s="24"/>
      <c r="H22" s="24"/>
      <c r="I22" s="25"/>
      <c r="J22" s="23">
        <v>12</v>
      </c>
      <c r="K22" s="24"/>
      <c r="L22" s="24"/>
      <c r="M22" s="25"/>
      <c r="Q22" s="23">
        <v>10</v>
      </c>
      <c r="R22" s="24"/>
      <c r="S22" s="24"/>
      <c r="T22" s="25"/>
      <c r="U22" s="23">
        <v>11</v>
      </c>
      <c r="V22" s="24"/>
      <c r="W22" s="24"/>
      <c r="X22" s="25"/>
      <c r="Y22" s="23">
        <v>12</v>
      </c>
      <c r="Z22" s="24"/>
      <c r="AA22" s="24"/>
      <c r="AB22" s="25"/>
      <c r="AF22" s="23">
        <v>10</v>
      </c>
      <c r="AG22" s="24"/>
      <c r="AH22" s="24"/>
      <c r="AI22" s="25"/>
      <c r="AJ22" s="23">
        <v>11</v>
      </c>
      <c r="AK22" s="24"/>
      <c r="AL22" s="24"/>
      <c r="AM22" s="25"/>
      <c r="AN22" s="23">
        <v>12</v>
      </c>
      <c r="AO22" s="24"/>
      <c r="AP22" s="24"/>
      <c r="AQ22" s="25"/>
    </row>
    <row r="23" spans="2:43">
      <c r="B23" s="26"/>
      <c r="C23" s="27"/>
      <c r="D23" s="27"/>
      <c r="E23" s="28"/>
      <c r="F23" s="26"/>
      <c r="G23" s="27"/>
      <c r="H23" s="27"/>
      <c r="I23" s="28"/>
      <c r="J23" s="26"/>
      <c r="K23" s="27"/>
      <c r="L23" s="27"/>
      <c r="M23" s="28"/>
      <c r="Q23" s="26"/>
      <c r="R23" s="27"/>
      <c r="S23" s="27"/>
      <c r="T23" s="28"/>
      <c r="U23" s="26"/>
      <c r="V23" s="27"/>
      <c r="W23" s="27"/>
      <c r="X23" s="28"/>
      <c r="Y23" s="26"/>
      <c r="Z23" s="27"/>
      <c r="AA23" s="27"/>
      <c r="AB23" s="28"/>
      <c r="AF23" s="22"/>
      <c r="AG23" s="27"/>
      <c r="AH23" s="27"/>
      <c r="AI23" s="28"/>
      <c r="AJ23" s="26"/>
      <c r="AK23" s="27"/>
      <c r="AL23" s="27"/>
      <c r="AM23" s="28"/>
      <c r="AN23" s="26"/>
      <c r="AO23" s="27"/>
      <c r="AP23" s="27"/>
      <c r="AQ23" s="28"/>
    </row>
    <row r="24" spans="2:43">
      <c r="B24" s="26"/>
      <c r="C24" s="27"/>
      <c r="D24" s="27"/>
      <c r="E24" s="28"/>
      <c r="F24" s="26"/>
      <c r="G24" s="27"/>
      <c r="H24" s="27"/>
      <c r="I24" s="28"/>
      <c r="J24" s="26"/>
      <c r="K24" s="27"/>
      <c r="L24" s="27"/>
      <c r="M24" s="28"/>
      <c r="Q24" s="26"/>
      <c r="R24" s="27"/>
      <c r="S24" s="27"/>
      <c r="T24" s="28"/>
      <c r="U24" s="26"/>
      <c r="V24" s="27"/>
      <c r="W24" s="27"/>
      <c r="X24" s="28"/>
      <c r="Y24" s="26"/>
      <c r="Z24" s="27"/>
      <c r="AA24" s="27"/>
      <c r="AB24" s="28"/>
      <c r="AF24" s="26"/>
      <c r="AG24" s="27"/>
      <c r="AH24" s="27"/>
      <c r="AI24" s="28"/>
      <c r="AJ24" s="26"/>
      <c r="AK24" s="27"/>
      <c r="AL24" s="27"/>
      <c r="AM24" s="28"/>
      <c r="AN24" s="26"/>
      <c r="AO24" s="27"/>
      <c r="AP24" s="27"/>
      <c r="AQ24" s="28"/>
    </row>
    <row r="25" spans="2:43">
      <c r="B25" s="26"/>
      <c r="C25" s="27"/>
      <c r="D25" s="27"/>
      <c r="E25" s="28"/>
      <c r="F25" s="26"/>
      <c r="G25" s="27"/>
      <c r="H25" s="27"/>
      <c r="I25" s="28"/>
      <c r="J25" s="26"/>
      <c r="K25" s="27"/>
      <c r="L25" s="27"/>
      <c r="M25" s="28"/>
      <c r="Q25" s="26"/>
      <c r="R25" s="27"/>
      <c r="S25" s="27"/>
      <c r="T25" s="28"/>
      <c r="U25" s="26"/>
      <c r="V25" s="27"/>
      <c r="W25" s="27"/>
      <c r="X25" s="28"/>
      <c r="Y25" s="26"/>
      <c r="Z25" s="27"/>
      <c r="AA25" s="27"/>
      <c r="AB25" s="28"/>
      <c r="AF25" s="26"/>
      <c r="AG25" s="27"/>
      <c r="AH25" s="27"/>
      <c r="AI25" s="28"/>
      <c r="AJ25" s="26"/>
      <c r="AK25" s="27"/>
      <c r="AL25" s="27"/>
      <c r="AM25" s="28"/>
      <c r="AN25" s="26"/>
      <c r="AO25" s="27"/>
      <c r="AP25" s="27"/>
      <c r="AQ25" s="28"/>
    </row>
    <row r="26" spans="2:43">
      <c r="B26" s="26" t="s">
        <v>229</v>
      </c>
      <c r="C26" s="27"/>
      <c r="D26" s="27"/>
      <c r="E26" s="28"/>
      <c r="F26" s="26" t="s">
        <v>234</v>
      </c>
      <c r="G26" s="27"/>
      <c r="H26" s="27"/>
      <c r="I26" s="28"/>
      <c r="J26" s="26"/>
      <c r="K26" s="27"/>
      <c r="L26" s="27"/>
      <c r="M26" s="28"/>
      <c r="Q26" s="26" t="s">
        <v>229</v>
      </c>
      <c r="R26" s="27"/>
      <c r="S26" s="27"/>
      <c r="T26" s="28"/>
      <c r="U26" s="26" t="s">
        <v>234</v>
      </c>
      <c r="V26" s="27"/>
      <c r="W26" s="27"/>
      <c r="X26" s="28"/>
      <c r="Y26" s="26"/>
      <c r="Z26" s="27"/>
      <c r="AA26" s="27"/>
      <c r="AB26" s="28"/>
      <c r="AF26" s="26" t="s">
        <v>229</v>
      </c>
      <c r="AG26" s="27"/>
      <c r="AH26" s="27"/>
      <c r="AI26" s="28"/>
      <c r="AJ26" s="26" t="s">
        <v>234</v>
      </c>
      <c r="AK26" s="27"/>
      <c r="AL26" s="27"/>
      <c r="AM26" s="28"/>
      <c r="AN26" s="26"/>
      <c r="AO26" s="27"/>
      <c r="AP26" s="27"/>
      <c r="AQ26" s="28"/>
    </row>
    <row r="27" spans="2:43" ht="15.75" thickBot="1">
      <c r="B27" s="29"/>
      <c r="C27" s="30"/>
      <c r="D27" s="30"/>
      <c r="E27" s="31"/>
      <c r="F27" s="29"/>
      <c r="G27" s="30"/>
      <c r="H27" s="30"/>
      <c r="I27" s="31"/>
      <c r="J27" s="29"/>
      <c r="K27" s="30"/>
      <c r="L27" s="30"/>
      <c r="M27" s="31"/>
      <c r="Q27" s="29"/>
      <c r="R27" s="30"/>
      <c r="S27" s="30"/>
      <c r="T27" s="31"/>
      <c r="U27" s="29"/>
      <c r="V27" s="30"/>
      <c r="W27" s="30"/>
      <c r="X27" s="31"/>
      <c r="Y27" s="29"/>
      <c r="Z27" s="30"/>
      <c r="AA27" s="30"/>
      <c r="AB27" s="31"/>
      <c r="AF27" s="29"/>
      <c r="AG27" s="30"/>
      <c r="AH27" s="30"/>
      <c r="AI27" s="31"/>
      <c r="AJ27" s="29"/>
      <c r="AK27" s="30"/>
      <c r="AL27" s="30"/>
      <c r="AM27" s="31"/>
      <c r="AN27" s="29"/>
      <c r="AO27" s="30"/>
      <c r="AP27" s="30"/>
      <c r="AQ27" s="31"/>
    </row>
  </sheetData>
  <mergeCells count="3">
    <mergeCell ref="Q2:AB2"/>
    <mergeCell ref="AF2:AQ2"/>
    <mergeCell ref="B2:M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selection activeCell="E15" sqref="E15"/>
    </sheetView>
  </sheetViews>
  <sheetFormatPr baseColWidth="10" defaultRowHeight="15"/>
  <sheetData>
    <row r="1" spans="1:14">
      <c r="C1" s="1"/>
      <c r="E1" s="11"/>
      <c r="F1" s="11"/>
      <c r="G1" s="11"/>
      <c r="H1" s="11"/>
      <c r="I1" s="11"/>
      <c r="J1" s="11"/>
      <c r="K1" s="11"/>
      <c r="L1" s="11"/>
      <c r="M1" s="11"/>
      <c r="N1" s="11"/>
    </row>
    <row r="3" spans="1:14">
      <c r="B3" s="1" t="s">
        <v>188</v>
      </c>
    </row>
    <row r="5" spans="1:14">
      <c r="C5" t="s">
        <v>41</v>
      </c>
      <c r="D5" t="s">
        <v>42</v>
      </c>
      <c r="E5" t="s">
        <v>43</v>
      </c>
      <c r="F5" t="s">
        <v>44</v>
      </c>
      <c r="G5" t="s">
        <v>45</v>
      </c>
      <c r="H5" t="s">
        <v>46</v>
      </c>
      <c r="I5" t="s">
        <v>47</v>
      </c>
      <c r="J5" t="s">
        <v>88</v>
      </c>
      <c r="K5" t="s">
        <v>87</v>
      </c>
      <c r="L5" t="s">
        <v>86</v>
      </c>
      <c r="M5" t="s">
        <v>62</v>
      </c>
    </row>
    <row r="6" spans="1:14">
      <c r="J6" t="s">
        <v>48</v>
      </c>
      <c r="K6" t="s">
        <v>49</v>
      </c>
      <c r="L6" t="s">
        <v>169</v>
      </c>
    </row>
    <row r="7" spans="1:14">
      <c r="A7" s="1" t="s">
        <v>127</v>
      </c>
    </row>
    <row r="9" spans="1:14">
      <c r="A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4">
      <c r="A10" t="s">
        <v>51</v>
      </c>
      <c r="C10" s="12"/>
      <c r="J10" s="12"/>
      <c r="K10" s="12"/>
    </row>
    <row r="11" spans="1:14">
      <c r="A11" t="s">
        <v>53</v>
      </c>
      <c r="C11" s="12"/>
      <c r="L11" s="12"/>
    </row>
    <row r="12" spans="1:14">
      <c r="A12" t="s">
        <v>128</v>
      </c>
      <c r="C12" s="12"/>
      <c r="J12" s="12"/>
      <c r="K12" s="12"/>
    </row>
    <row r="13" spans="1:14">
      <c r="A13" t="s">
        <v>52</v>
      </c>
      <c r="C13" s="12"/>
      <c r="J13" s="12"/>
      <c r="K13" s="12"/>
    </row>
    <row r="14" spans="1:14">
      <c r="A14" t="s">
        <v>77</v>
      </c>
      <c r="C14" s="12"/>
      <c r="J14" s="12"/>
      <c r="K14" s="12"/>
    </row>
    <row r="15" spans="1:14">
      <c r="A15" t="s">
        <v>129</v>
      </c>
      <c r="C15" s="12"/>
      <c r="J15" s="12"/>
      <c r="K15" s="12"/>
      <c r="L15" s="12"/>
    </row>
    <row r="16" spans="1:14">
      <c r="A16" t="s">
        <v>58</v>
      </c>
      <c r="L16" s="12"/>
    </row>
    <row r="17" spans="1:13">
      <c r="A17" t="s">
        <v>130</v>
      </c>
      <c r="L17" s="12"/>
    </row>
    <row r="19" spans="1:13">
      <c r="A19" s="1" t="s">
        <v>131</v>
      </c>
    </row>
    <row r="21" spans="1:13">
      <c r="A21" t="s">
        <v>132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t="s">
        <v>133</v>
      </c>
      <c r="C22" s="12"/>
      <c r="L22" s="12"/>
    </row>
    <row r="23" spans="1:13">
      <c r="A23" t="s">
        <v>134</v>
      </c>
      <c r="C23" s="12"/>
      <c r="L23" s="12"/>
    </row>
    <row r="24" spans="1:13">
      <c r="A24" t="s">
        <v>135</v>
      </c>
      <c r="C24" s="12"/>
      <c r="L24" s="12"/>
    </row>
    <row r="25" spans="1:13">
      <c r="A25" t="s">
        <v>99</v>
      </c>
      <c r="C25" s="12"/>
      <c r="J25" s="13"/>
    </row>
    <row r="26" spans="1:13">
      <c r="A26" t="s">
        <v>136</v>
      </c>
      <c r="C26" s="12"/>
      <c r="L26" s="12"/>
    </row>
    <row r="27" spans="1:13">
      <c r="A27" t="s">
        <v>108</v>
      </c>
      <c r="C27" s="12"/>
      <c r="L27" s="12"/>
    </row>
    <row r="28" spans="1:13">
      <c r="A28" t="s">
        <v>137</v>
      </c>
      <c r="C28" s="12"/>
      <c r="J28" s="12"/>
      <c r="K28" s="12"/>
      <c r="L28" s="12"/>
    </row>
    <row r="29" spans="1:13">
      <c r="A29" t="s">
        <v>79</v>
      </c>
      <c r="C29" s="12"/>
      <c r="J29" s="12"/>
      <c r="K29" s="12"/>
      <c r="L29" s="12"/>
    </row>
    <row r="31" spans="1:13">
      <c r="A31" s="1" t="s">
        <v>138</v>
      </c>
    </row>
    <row r="33" spans="1:13">
      <c r="A33" t="s">
        <v>139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>
      <c r="A34" t="s">
        <v>140</v>
      </c>
      <c r="C34" s="12"/>
      <c r="D34" s="12"/>
    </row>
    <row r="35" spans="1:13">
      <c r="A35" t="s">
        <v>141</v>
      </c>
      <c r="C35" s="12"/>
      <c r="D35" s="12"/>
    </row>
    <row r="36" spans="1:13">
      <c r="A36" t="s">
        <v>142</v>
      </c>
      <c r="F36" s="12"/>
    </row>
    <row r="37" spans="1:13">
      <c r="A37" t="s">
        <v>143</v>
      </c>
      <c r="F37" s="12"/>
    </row>
    <row r="38" spans="1:13">
      <c r="A38" t="s">
        <v>144</v>
      </c>
    </row>
    <row r="39" spans="1:13">
      <c r="A39" t="s">
        <v>145</v>
      </c>
    </row>
    <row r="40" spans="1:13">
      <c r="A40" t="s">
        <v>146</v>
      </c>
    </row>
    <row r="42" spans="1:13">
      <c r="A42" s="1" t="s">
        <v>147</v>
      </c>
    </row>
    <row r="44" spans="1:13">
      <c r="A44" t="s">
        <v>148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>
      <c r="A45" t="s">
        <v>149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>
      <c r="A46" t="s">
        <v>150</v>
      </c>
      <c r="E46" s="12"/>
      <c r="J46" s="12"/>
    </row>
    <row r="47" spans="1:13">
      <c r="A47" t="s">
        <v>151</v>
      </c>
      <c r="E47" s="12"/>
      <c r="J47" s="12"/>
    </row>
    <row r="48" spans="1:13">
      <c r="A48" t="s">
        <v>152</v>
      </c>
      <c r="C48" s="12"/>
      <c r="D48" s="13"/>
      <c r="E48" s="13"/>
      <c r="F48" s="13"/>
      <c r="G48" s="13"/>
      <c r="H48" s="13"/>
      <c r="I48" s="13"/>
      <c r="J48" s="13"/>
      <c r="K48" s="13"/>
      <c r="L48" s="12"/>
      <c r="M48" s="13"/>
    </row>
    <row r="49" spans="1:13">
      <c r="A49" t="s">
        <v>153</v>
      </c>
      <c r="C49" s="12"/>
      <c r="D49" s="13"/>
      <c r="E49" s="13"/>
      <c r="F49" s="13"/>
      <c r="G49" s="13"/>
      <c r="H49" s="13"/>
      <c r="I49" s="13"/>
      <c r="J49" s="13"/>
      <c r="K49" s="13"/>
      <c r="L49" s="12"/>
      <c r="M49" s="13"/>
    </row>
    <row r="50" spans="1:13">
      <c r="A50" t="s">
        <v>154</v>
      </c>
      <c r="C50" s="12"/>
      <c r="L50" s="12"/>
    </row>
    <row r="51" spans="1:13">
      <c r="A51" t="s">
        <v>155</v>
      </c>
      <c r="C51" s="12"/>
      <c r="L51" s="12"/>
    </row>
    <row r="52" spans="1:13">
      <c r="A52" t="s">
        <v>156</v>
      </c>
    </row>
    <row r="53" spans="1:13">
      <c r="A53" t="s">
        <v>157</v>
      </c>
    </row>
    <row r="55" spans="1:13">
      <c r="A55" s="1" t="s">
        <v>158</v>
      </c>
    </row>
    <row r="57" spans="1:13">
      <c r="A57" t="s">
        <v>159</v>
      </c>
      <c r="C57" s="12"/>
      <c r="J57" s="12"/>
      <c r="L57" s="12"/>
    </row>
    <row r="58" spans="1:13">
      <c r="A58" t="s">
        <v>160</v>
      </c>
      <c r="C58" s="12"/>
      <c r="J58" s="12"/>
      <c r="L58" s="12"/>
    </row>
    <row r="59" spans="1:13">
      <c r="A59" t="s">
        <v>161</v>
      </c>
      <c r="C59" s="12"/>
      <c r="J59" s="12"/>
      <c r="L59" s="12"/>
    </row>
    <row r="60" spans="1:13" ht="15.75" thickBo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5.75" thickTop="1"/>
    <row r="62" spans="1:13">
      <c r="C62">
        <f t="shared" ref="C62:M62" si="0">IF(SUM(C7:C60)&gt;$F$1,"hors capacité",SUM(C7:C60))</f>
        <v>0</v>
      </c>
      <c r="D62">
        <f t="shared" si="0"/>
        <v>0</v>
      </c>
      <c r="E62">
        <f t="shared" si="0"/>
        <v>0</v>
      </c>
      <c r="F62">
        <f t="shared" si="0"/>
        <v>0</v>
      </c>
      <c r="G62">
        <f t="shared" si="0"/>
        <v>0</v>
      </c>
      <c r="H62">
        <f t="shared" si="0"/>
        <v>0</v>
      </c>
      <c r="I62">
        <f t="shared" si="0"/>
        <v>0</v>
      </c>
      <c r="J62">
        <f t="shared" si="0"/>
        <v>0</v>
      </c>
      <c r="K62">
        <f t="shared" si="0"/>
        <v>0</v>
      </c>
      <c r="L62">
        <f t="shared" si="0"/>
        <v>0</v>
      </c>
      <c r="M62">
        <f t="shared" si="0"/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selection activeCell="L14" sqref="L14"/>
    </sheetView>
  </sheetViews>
  <sheetFormatPr baseColWidth="10" defaultRowHeight="15"/>
  <sheetData>
    <row r="1" spans="1:14">
      <c r="C1" s="1"/>
      <c r="E1" s="11"/>
      <c r="F1" s="11"/>
      <c r="G1" s="11"/>
      <c r="H1" s="11"/>
      <c r="I1" s="11"/>
      <c r="J1" s="11"/>
      <c r="K1" s="11"/>
      <c r="L1" s="11"/>
      <c r="M1" s="11"/>
      <c r="N1" s="11"/>
    </row>
    <row r="3" spans="1:14">
      <c r="B3" s="1" t="s">
        <v>196</v>
      </c>
    </row>
    <row r="5" spans="1:14">
      <c r="C5" t="s">
        <v>41</v>
      </c>
      <c r="D5" t="s">
        <v>42</v>
      </c>
      <c r="E5" t="s">
        <v>43</v>
      </c>
      <c r="F5" t="s">
        <v>44</v>
      </c>
      <c r="G5" t="s">
        <v>45</v>
      </c>
      <c r="H5" t="s">
        <v>46</v>
      </c>
      <c r="I5" t="s">
        <v>47</v>
      </c>
      <c r="J5" t="s">
        <v>88</v>
      </c>
      <c r="K5" t="s">
        <v>87</v>
      </c>
      <c r="L5" t="s">
        <v>86</v>
      </c>
      <c r="M5" t="s">
        <v>62</v>
      </c>
    </row>
    <row r="6" spans="1:14">
      <c r="J6" t="s">
        <v>48</v>
      </c>
      <c r="K6" t="s">
        <v>49</v>
      </c>
      <c r="L6" t="s">
        <v>169</v>
      </c>
    </row>
    <row r="7" spans="1:14">
      <c r="A7" s="1" t="s">
        <v>127</v>
      </c>
    </row>
    <row r="9" spans="1:14">
      <c r="A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4">
      <c r="A10" t="s">
        <v>51</v>
      </c>
      <c r="C10" s="12"/>
      <c r="J10" s="12"/>
      <c r="K10" s="12"/>
    </row>
    <row r="11" spans="1:14">
      <c r="A11" t="s">
        <v>53</v>
      </c>
      <c r="C11" s="12"/>
      <c r="L11" s="12"/>
    </row>
    <row r="12" spans="1:14">
      <c r="A12" t="s">
        <v>128</v>
      </c>
      <c r="C12" s="12"/>
      <c r="J12" s="12"/>
      <c r="K12" s="12"/>
    </row>
    <row r="13" spans="1:14">
      <c r="A13" t="s">
        <v>52</v>
      </c>
      <c r="C13" s="12"/>
      <c r="J13" s="12"/>
      <c r="K13" s="12"/>
    </row>
    <row r="14" spans="1:14">
      <c r="A14" t="s">
        <v>77</v>
      </c>
      <c r="C14" s="12"/>
      <c r="J14" s="12"/>
      <c r="K14" s="12"/>
    </row>
    <row r="15" spans="1:14">
      <c r="A15" t="s">
        <v>129</v>
      </c>
      <c r="C15" s="12"/>
      <c r="J15" s="12"/>
      <c r="K15" s="12"/>
      <c r="L15" s="12"/>
    </row>
    <row r="16" spans="1:14">
      <c r="A16" t="s">
        <v>58</v>
      </c>
      <c r="L16" s="12"/>
    </row>
    <row r="17" spans="1:13">
      <c r="A17" t="s">
        <v>130</v>
      </c>
      <c r="L17" s="12"/>
    </row>
    <row r="19" spans="1:13">
      <c r="A19" s="1" t="s">
        <v>131</v>
      </c>
    </row>
    <row r="21" spans="1:13">
      <c r="A21" t="s">
        <v>132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t="s">
        <v>133</v>
      </c>
      <c r="C22" s="12"/>
      <c r="L22" s="12"/>
    </row>
    <row r="23" spans="1:13">
      <c r="A23" t="s">
        <v>134</v>
      </c>
      <c r="C23" s="12"/>
      <c r="L23" s="12"/>
    </row>
    <row r="24" spans="1:13">
      <c r="A24" t="s">
        <v>135</v>
      </c>
      <c r="C24" s="12"/>
      <c r="L24" s="12"/>
    </row>
    <row r="25" spans="1:13">
      <c r="A25" t="s">
        <v>99</v>
      </c>
      <c r="C25" s="12"/>
      <c r="J25" s="13"/>
    </row>
    <row r="26" spans="1:13">
      <c r="A26" t="s">
        <v>136</v>
      </c>
      <c r="C26" s="12"/>
      <c r="L26" s="12"/>
    </row>
    <row r="27" spans="1:13">
      <c r="A27" t="s">
        <v>108</v>
      </c>
      <c r="C27" s="12"/>
      <c r="L27" s="12"/>
    </row>
    <row r="28" spans="1:13">
      <c r="A28" t="s">
        <v>137</v>
      </c>
      <c r="C28" s="12"/>
      <c r="J28" s="12"/>
      <c r="K28" s="12"/>
      <c r="L28" s="12"/>
    </row>
    <row r="29" spans="1:13">
      <c r="A29" t="s">
        <v>79</v>
      </c>
      <c r="C29" s="12"/>
      <c r="J29" s="12"/>
      <c r="K29" s="12"/>
      <c r="L29" s="12"/>
    </row>
    <row r="31" spans="1:13">
      <c r="A31" s="1" t="s">
        <v>138</v>
      </c>
    </row>
    <row r="33" spans="1:13">
      <c r="A33" t="s">
        <v>139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>
      <c r="A34" t="s">
        <v>140</v>
      </c>
      <c r="C34" s="12"/>
      <c r="D34" s="12"/>
    </row>
    <row r="35" spans="1:13">
      <c r="A35" t="s">
        <v>141</v>
      </c>
      <c r="C35" s="12"/>
      <c r="D35" s="12"/>
    </row>
    <row r="36" spans="1:13">
      <c r="A36" t="s">
        <v>142</v>
      </c>
      <c r="F36" s="12"/>
    </row>
    <row r="37" spans="1:13">
      <c r="A37" t="s">
        <v>143</v>
      </c>
      <c r="F37" s="12"/>
    </row>
    <row r="38" spans="1:13">
      <c r="A38" t="s">
        <v>144</v>
      </c>
    </row>
    <row r="39" spans="1:13">
      <c r="A39" t="s">
        <v>145</v>
      </c>
    </row>
    <row r="40" spans="1:13">
      <c r="A40" t="s">
        <v>146</v>
      </c>
    </row>
    <row r="42" spans="1:13">
      <c r="A42" s="1" t="s">
        <v>147</v>
      </c>
    </row>
    <row r="44" spans="1:13">
      <c r="A44" t="s">
        <v>148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>
      <c r="A45" t="s">
        <v>149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>
      <c r="A46" t="s">
        <v>150</v>
      </c>
      <c r="E46" s="12"/>
      <c r="J46" s="12"/>
    </row>
    <row r="47" spans="1:13">
      <c r="A47" t="s">
        <v>151</v>
      </c>
      <c r="E47" s="12"/>
      <c r="J47" s="12"/>
    </row>
    <row r="48" spans="1:13">
      <c r="A48" t="s">
        <v>152</v>
      </c>
      <c r="C48" s="12"/>
      <c r="D48" s="13"/>
      <c r="E48" s="13"/>
      <c r="F48" s="13"/>
      <c r="G48" s="13"/>
      <c r="H48" s="13"/>
      <c r="I48" s="13"/>
      <c r="J48" s="13"/>
      <c r="K48" s="13"/>
      <c r="L48" s="12"/>
      <c r="M48" s="13"/>
    </row>
    <row r="49" spans="1:13">
      <c r="A49" t="s">
        <v>153</v>
      </c>
      <c r="C49" s="12"/>
      <c r="D49" s="13"/>
      <c r="E49" s="13"/>
      <c r="F49" s="13"/>
      <c r="G49" s="13"/>
      <c r="H49" s="13"/>
      <c r="I49" s="13"/>
      <c r="J49" s="13"/>
      <c r="K49" s="13"/>
      <c r="L49" s="12"/>
      <c r="M49" s="13"/>
    </row>
    <row r="50" spans="1:13">
      <c r="A50" t="s">
        <v>154</v>
      </c>
      <c r="C50" s="12"/>
      <c r="L50" s="12"/>
    </row>
    <row r="51" spans="1:13">
      <c r="A51" t="s">
        <v>155</v>
      </c>
      <c r="C51" s="12"/>
      <c r="L51" s="12"/>
    </row>
    <row r="52" spans="1:13">
      <c r="A52" t="s">
        <v>156</v>
      </c>
    </row>
    <row r="53" spans="1:13">
      <c r="A53" t="s">
        <v>157</v>
      </c>
    </row>
    <row r="55" spans="1:13">
      <c r="A55" s="1" t="s">
        <v>158</v>
      </c>
    </row>
    <row r="57" spans="1:13">
      <c r="A57" t="s">
        <v>159</v>
      </c>
      <c r="C57" s="12"/>
      <c r="J57" s="12"/>
      <c r="L57" s="12"/>
    </row>
    <row r="58" spans="1:13">
      <c r="A58" t="s">
        <v>160</v>
      </c>
      <c r="C58" s="12"/>
      <c r="J58" s="12"/>
      <c r="L58" s="12"/>
    </row>
    <row r="59" spans="1:13">
      <c r="A59" t="s">
        <v>161</v>
      </c>
      <c r="C59" s="12"/>
      <c r="J59" s="12"/>
      <c r="L59" s="12"/>
    </row>
    <row r="60" spans="1:13" ht="15.75" thickBo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5.75" thickTop="1"/>
    <row r="62" spans="1:13">
      <c r="C62">
        <f t="shared" ref="C62:M62" si="0">IF(SUM(C7:C60)&gt;$F$1,"hors capacité",SUM(C7:C60))</f>
        <v>0</v>
      </c>
      <c r="D62">
        <f t="shared" si="0"/>
        <v>0</v>
      </c>
      <c r="E62">
        <f t="shared" si="0"/>
        <v>0</v>
      </c>
      <c r="F62">
        <f t="shared" si="0"/>
        <v>0</v>
      </c>
      <c r="G62">
        <f t="shared" si="0"/>
        <v>0</v>
      </c>
      <c r="H62">
        <f t="shared" si="0"/>
        <v>0</v>
      </c>
      <c r="I62">
        <f t="shared" si="0"/>
        <v>0</v>
      </c>
      <c r="J62">
        <f t="shared" si="0"/>
        <v>0</v>
      </c>
      <c r="K62">
        <f t="shared" si="0"/>
        <v>0</v>
      </c>
      <c r="L62">
        <f t="shared" si="0"/>
        <v>0</v>
      </c>
      <c r="M62">
        <f t="shared" si="0"/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183"/>
  <sheetViews>
    <sheetView topLeftCell="A52" workbookViewId="0">
      <selection activeCell="J85" sqref="J85"/>
    </sheetView>
  </sheetViews>
  <sheetFormatPr baseColWidth="10" defaultRowHeight="15"/>
  <cols>
    <col min="1" max="1" width="24.85546875" bestFit="1" customWidth="1"/>
    <col min="2" max="2" width="5.140625" customWidth="1"/>
  </cols>
  <sheetData>
    <row r="1" spans="1:18">
      <c r="C1" s="1" t="s">
        <v>126</v>
      </c>
      <c r="F1" s="10">
        <v>70</v>
      </c>
      <c r="G1" s="10"/>
      <c r="H1" s="10"/>
      <c r="J1" s="1" t="s">
        <v>165</v>
      </c>
      <c r="M1" s="10">
        <v>70</v>
      </c>
      <c r="N1" s="10">
        <v>110</v>
      </c>
      <c r="O1" s="10"/>
    </row>
    <row r="3" spans="1:18">
      <c r="B3" s="1" t="s">
        <v>114</v>
      </c>
      <c r="D3" t="s">
        <v>41</v>
      </c>
      <c r="G3" t="s">
        <v>117</v>
      </c>
    </row>
    <row r="5" spans="1:18">
      <c r="C5" t="s">
        <v>179</v>
      </c>
      <c r="D5" t="s">
        <v>42</v>
      </c>
      <c r="E5" t="s">
        <v>43</v>
      </c>
      <c r="F5" t="s">
        <v>44</v>
      </c>
      <c r="G5" t="s">
        <v>45</v>
      </c>
      <c r="H5" t="s">
        <v>46</v>
      </c>
      <c r="I5" t="s">
        <v>47</v>
      </c>
      <c r="K5" t="s">
        <v>88</v>
      </c>
      <c r="L5" t="s">
        <v>87</v>
      </c>
      <c r="M5" t="s">
        <v>164</v>
      </c>
      <c r="N5" t="s">
        <v>162</v>
      </c>
      <c r="Q5" t="s">
        <v>179</v>
      </c>
    </row>
    <row r="6" spans="1:18">
      <c r="K6" t="s">
        <v>48</v>
      </c>
      <c r="L6" t="s">
        <v>49</v>
      </c>
      <c r="M6" t="s">
        <v>169</v>
      </c>
    </row>
    <row r="7" spans="1:18">
      <c r="A7" s="1" t="s">
        <v>127</v>
      </c>
      <c r="Q7" t="s">
        <v>88</v>
      </c>
      <c r="R7" t="s">
        <v>48</v>
      </c>
    </row>
    <row r="8" spans="1:18">
      <c r="Q8" t="s">
        <v>87</v>
      </c>
      <c r="R8" t="s">
        <v>49</v>
      </c>
    </row>
    <row r="9" spans="1:18">
      <c r="A9" t="s">
        <v>50</v>
      </c>
      <c r="Q9" t="s">
        <v>164</v>
      </c>
    </row>
    <row r="10" spans="1:18">
      <c r="A10" t="s">
        <v>51</v>
      </c>
      <c r="Q10" t="s">
        <v>162</v>
      </c>
    </row>
    <row r="11" spans="1:18">
      <c r="A11" t="s">
        <v>53</v>
      </c>
    </row>
    <row r="12" spans="1:18">
      <c r="A12" t="s">
        <v>128</v>
      </c>
      <c r="Q12" t="s">
        <v>42</v>
      </c>
    </row>
    <row r="13" spans="1:18">
      <c r="A13" t="s">
        <v>52</v>
      </c>
      <c r="Q13" t="s">
        <v>43</v>
      </c>
    </row>
    <row r="14" spans="1:18">
      <c r="A14" t="s">
        <v>77</v>
      </c>
      <c r="Q14" t="s">
        <v>44</v>
      </c>
    </row>
    <row r="15" spans="1:18">
      <c r="A15" t="s">
        <v>129</v>
      </c>
      <c r="Q15" t="s">
        <v>45</v>
      </c>
    </row>
    <row r="16" spans="1:18">
      <c r="A16" t="s">
        <v>58</v>
      </c>
      <c r="Q16" t="s">
        <v>46</v>
      </c>
    </row>
    <row r="17" spans="1:17">
      <c r="A17" t="s">
        <v>130</v>
      </c>
      <c r="Q17" t="s">
        <v>47</v>
      </c>
    </row>
    <row r="19" spans="1:17">
      <c r="A19" s="1" t="s">
        <v>131</v>
      </c>
    </row>
    <row r="21" spans="1:17">
      <c r="A21" t="s">
        <v>132</v>
      </c>
    </row>
    <row r="22" spans="1:17">
      <c r="A22" t="s">
        <v>133</v>
      </c>
    </row>
    <row r="23" spans="1:17">
      <c r="A23" t="s">
        <v>134</v>
      </c>
    </row>
    <row r="24" spans="1:17">
      <c r="A24" t="s">
        <v>135</v>
      </c>
    </row>
    <row r="25" spans="1:17">
      <c r="A25" t="s">
        <v>99</v>
      </c>
    </row>
    <row r="26" spans="1:17">
      <c r="A26" t="s">
        <v>136</v>
      </c>
    </row>
    <row r="27" spans="1:17">
      <c r="A27" t="s">
        <v>108</v>
      </c>
    </row>
    <row r="28" spans="1:17">
      <c r="A28" t="s">
        <v>137</v>
      </c>
    </row>
    <row r="29" spans="1:17">
      <c r="A29" t="s">
        <v>79</v>
      </c>
    </row>
    <row r="31" spans="1:17">
      <c r="A31" s="1" t="s">
        <v>138</v>
      </c>
    </row>
    <row r="33" spans="1:1">
      <c r="A33" t="s">
        <v>139</v>
      </c>
    </row>
    <row r="34" spans="1:1">
      <c r="A34" t="s">
        <v>140</v>
      </c>
    </row>
    <row r="35" spans="1:1">
      <c r="A35" t="s">
        <v>141</v>
      </c>
    </row>
    <row r="36" spans="1:1">
      <c r="A36" t="s">
        <v>142</v>
      </c>
    </row>
    <row r="37" spans="1:1">
      <c r="A37" t="s">
        <v>143</v>
      </c>
    </row>
    <row r="38" spans="1:1">
      <c r="A38" t="s">
        <v>144</v>
      </c>
    </row>
    <row r="39" spans="1:1">
      <c r="A39" t="s">
        <v>145</v>
      </c>
    </row>
    <row r="40" spans="1:1">
      <c r="A40" t="s">
        <v>146</v>
      </c>
    </row>
    <row r="42" spans="1:1">
      <c r="A42" s="1" t="s">
        <v>147</v>
      </c>
    </row>
    <row r="44" spans="1:1">
      <c r="A44" t="s">
        <v>148</v>
      </c>
    </row>
    <row r="45" spans="1:1">
      <c r="A45" t="s">
        <v>149</v>
      </c>
    </row>
    <row r="46" spans="1:1">
      <c r="A46" t="s">
        <v>150</v>
      </c>
    </row>
    <row r="47" spans="1:1">
      <c r="A47" t="s">
        <v>151</v>
      </c>
    </row>
    <row r="48" spans="1:1">
      <c r="A48" t="s">
        <v>152</v>
      </c>
    </row>
    <row r="49" spans="1:14">
      <c r="A49" t="s">
        <v>153</v>
      </c>
    </row>
    <row r="50" spans="1:14">
      <c r="A50" t="s">
        <v>154</v>
      </c>
    </row>
    <row r="51" spans="1:14">
      <c r="A51" t="s">
        <v>155</v>
      </c>
    </row>
    <row r="52" spans="1:14">
      <c r="A52" t="s">
        <v>156</v>
      </c>
    </row>
    <row r="53" spans="1:14">
      <c r="A53" t="s">
        <v>157</v>
      </c>
    </row>
    <row r="55" spans="1:14">
      <c r="A55" s="1" t="s">
        <v>158</v>
      </c>
    </row>
    <row r="57" spans="1:14">
      <c r="A57" t="s">
        <v>159</v>
      </c>
    </row>
    <row r="58" spans="1:14">
      <c r="A58" t="s">
        <v>160</v>
      </c>
    </row>
    <row r="59" spans="1:14">
      <c r="A59" t="s">
        <v>161</v>
      </c>
    </row>
    <row r="60" spans="1:14" ht="15.75" thickBo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15.75" thickTop="1"/>
    <row r="64" spans="1:14">
      <c r="B64" s="1" t="s">
        <v>115</v>
      </c>
      <c r="D64" t="s">
        <v>117</v>
      </c>
      <c r="G64" t="s">
        <v>41</v>
      </c>
    </row>
    <row r="66" spans="1:14">
      <c r="C66" t="s">
        <v>42</v>
      </c>
      <c r="D66" t="s">
        <v>43</v>
      </c>
      <c r="E66" t="s">
        <v>44</v>
      </c>
      <c r="F66" t="s">
        <v>45</v>
      </c>
      <c r="G66" t="s">
        <v>46</v>
      </c>
      <c r="H66" t="s">
        <v>47</v>
      </c>
      <c r="J66" t="s">
        <v>88</v>
      </c>
      <c r="K66" t="s">
        <v>87</v>
      </c>
      <c r="L66" t="s">
        <v>86</v>
      </c>
      <c r="M66" t="s">
        <v>162</v>
      </c>
      <c r="N66" t="s">
        <v>41</v>
      </c>
    </row>
    <row r="67" spans="1:14">
      <c r="J67" t="s">
        <v>48</v>
      </c>
      <c r="K67" t="s">
        <v>49</v>
      </c>
    </row>
    <row r="68" spans="1:14">
      <c r="A68" s="1" t="s">
        <v>127</v>
      </c>
    </row>
    <row r="70" spans="1:14">
      <c r="A70" t="s">
        <v>50</v>
      </c>
    </row>
    <row r="71" spans="1:14">
      <c r="A71" t="s">
        <v>51</v>
      </c>
    </row>
    <row r="72" spans="1:14">
      <c r="A72" t="s">
        <v>53</v>
      </c>
    </row>
    <row r="73" spans="1:14">
      <c r="A73" t="s">
        <v>128</v>
      </c>
    </row>
    <row r="74" spans="1:14">
      <c r="A74" t="s">
        <v>52</v>
      </c>
    </row>
    <row r="75" spans="1:14">
      <c r="A75" t="s">
        <v>77</v>
      </c>
    </row>
    <row r="76" spans="1:14">
      <c r="A76" t="s">
        <v>129</v>
      </c>
    </row>
    <row r="77" spans="1:14">
      <c r="A77" t="s">
        <v>58</v>
      </c>
    </row>
    <row r="78" spans="1:14">
      <c r="A78" t="s">
        <v>130</v>
      </c>
    </row>
    <row r="80" spans="1:14">
      <c r="A80" s="1" t="s">
        <v>131</v>
      </c>
    </row>
    <row r="82" spans="1:14">
      <c r="A82" t="s">
        <v>132</v>
      </c>
    </row>
    <row r="83" spans="1:14">
      <c r="A83" t="s">
        <v>133</v>
      </c>
    </row>
    <row r="84" spans="1:14">
      <c r="A84" t="s">
        <v>134</v>
      </c>
    </row>
    <row r="85" spans="1:14">
      <c r="A85" t="s">
        <v>135</v>
      </c>
    </row>
    <row r="86" spans="1:14">
      <c r="A86" t="s">
        <v>99</v>
      </c>
      <c r="N86">
        <v>110</v>
      </c>
    </row>
    <row r="87" spans="1:14">
      <c r="A87" t="s">
        <v>136</v>
      </c>
    </row>
    <row r="88" spans="1:14">
      <c r="A88" t="s">
        <v>108</v>
      </c>
    </row>
    <row r="89" spans="1:14">
      <c r="A89" t="s">
        <v>137</v>
      </c>
    </row>
    <row r="90" spans="1:14">
      <c r="A90" t="s">
        <v>79</v>
      </c>
    </row>
    <row r="92" spans="1:14">
      <c r="A92" s="1" t="s">
        <v>138</v>
      </c>
    </row>
    <row r="94" spans="1:14">
      <c r="A94" t="s">
        <v>139</v>
      </c>
    </row>
    <row r="95" spans="1:14">
      <c r="A95" t="s">
        <v>140</v>
      </c>
    </row>
    <row r="96" spans="1:14">
      <c r="A96" t="s">
        <v>141</v>
      </c>
    </row>
    <row r="97" spans="1:1">
      <c r="A97" t="s">
        <v>142</v>
      </c>
    </row>
    <row r="98" spans="1:1">
      <c r="A98" t="s">
        <v>143</v>
      </c>
    </row>
    <row r="99" spans="1:1">
      <c r="A99" t="s">
        <v>144</v>
      </c>
    </row>
    <row r="100" spans="1:1">
      <c r="A100" t="s">
        <v>145</v>
      </c>
    </row>
    <row r="101" spans="1:1">
      <c r="A101" t="s">
        <v>146</v>
      </c>
    </row>
    <row r="103" spans="1:1">
      <c r="A103" s="1" t="s">
        <v>147</v>
      </c>
    </row>
    <row r="105" spans="1:1">
      <c r="A105" t="s">
        <v>148</v>
      </c>
    </row>
    <row r="106" spans="1:1">
      <c r="A106" t="s">
        <v>149</v>
      </c>
    </row>
    <row r="107" spans="1:1">
      <c r="A107" t="s">
        <v>150</v>
      </c>
    </row>
    <row r="108" spans="1:1">
      <c r="A108" t="s">
        <v>151</v>
      </c>
    </row>
    <row r="109" spans="1:1">
      <c r="A109" t="s">
        <v>152</v>
      </c>
    </row>
    <row r="110" spans="1:1">
      <c r="A110" t="s">
        <v>153</v>
      </c>
    </row>
    <row r="111" spans="1:1">
      <c r="A111" t="s">
        <v>154</v>
      </c>
    </row>
    <row r="112" spans="1:1">
      <c r="A112" t="s">
        <v>155</v>
      </c>
    </row>
    <row r="113" spans="1:14">
      <c r="A113" t="s">
        <v>156</v>
      </c>
    </row>
    <row r="114" spans="1:14">
      <c r="A114" t="s">
        <v>157</v>
      </c>
    </row>
    <row r="116" spans="1:14">
      <c r="A116" s="1" t="s">
        <v>158</v>
      </c>
    </row>
    <row r="118" spans="1:14">
      <c r="A118" t="s">
        <v>159</v>
      </c>
    </row>
    <row r="119" spans="1:14">
      <c r="A119" t="s">
        <v>160</v>
      </c>
      <c r="N119">
        <v>110</v>
      </c>
    </row>
    <row r="120" spans="1:14">
      <c r="A120" t="s">
        <v>161</v>
      </c>
    </row>
    <row r="121" spans="1:14" ht="15.75" thickBo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1:14" ht="15.75" thickTop="1"/>
    <row r="125" spans="1:14">
      <c r="B125" s="1" t="s">
        <v>116</v>
      </c>
      <c r="E125" t="s">
        <v>117</v>
      </c>
      <c r="H125" t="s">
        <v>117</v>
      </c>
    </row>
    <row r="127" spans="1:14">
      <c r="C127" t="s">
        <v>164</v>
      </c>
      <c r="D127" t="s">
        <v>163</v>
      </c>
    </row>
    <row r="129" spans="1:1">
      <c r="A129" s="1" t="s">
        <v>127</v>
      </c>
    </row>
    <row r="131" spans="1:1">
      <c r="A131" t="s">
        <v>50</v>
      </c>
    </row>
    <row r="132" spans="1:1">
      <c r="A132" t="s">
        <v>51</v>
      </c>
    </row>
    <row r="133" spans="1:1">
      <c r="A133" t="s">
        <v>53</v>
      </c>
    </row>
    <row r="134" spans="1:1">
      <c r="A134" t="s">
        <v>128</v>
      </c>
    </row>
    <row r="135" spans="1:1">
      <c r="A135" t="s">
        <v>52</v>
      </c>
    </row>
    <row r="136" spans="1:1">
      <c r="A136" t="s">
        <v>77</v>
      </c>
    </row>
    <row r="137" spans="1:1">
      <c r="A137" t="s">
        <v>129</v>
      </c>
    </row>
    <row r="138" spans="1:1">
      <c r="A138" t="s">
        <v>58</v>
      </c>
    </row>
    <row r="139" spans="1:1">
      <c r="A139" t="s">
        <v>130</v>
      </c>
    </row>
    <row r="141" spans="1:1">
      <c r="A141" s="1" t="s">
        <v>131</v>
      </c>
    </row>
    <row r="143" spans="1:1">
      <c r="A143" t="s">
        <v>132</v>
      </c>
    </row>
    <row r="144" spans="1:1">
      <c r="A144" t="s">
        <v>133</v>
      </c>
    </row>
    <row r="145" spans="1:1">
      <c r="A145" t="s">
        <v>134</v>
      </c>
    </row>
    <row r="146" spans="1:1">
      <c r="A146" t="s">
        <v>135</v>
      </c>
    </row>
    <row r="147" spans="1:1">
      <c r="A147" t="s">
        <v>99</v>
      </c>
    </row>
    <row r="148" spans="1:1">
      <c r="A148" t="s">
        <v>136</v>
      </c>
    </row>
    <row r="149" spans="1:1">
      <c r="A149" t="s">
        <v>108</v>
      </c>
    </row>
    <row r="150" spans="1:1">
      <c r="A150" t="s">
        <v>137</v>
      </c>
    </row>
    <row r="151" spans="1:1">
      <c r="A151" t="s">
        <v>79</v>
      </c>
    </row>
    <row r="153" spans="1:1">
      <c r="A153" s="1" t="s">
        <v>138</v>
      </c>
    </row>
    <row r="155" spans="1:1">
      <c r="A155" t="s">
        <v>139</v>
      </c>
    </row>
    <row r="156" spans="1:1">
      <c r="A156" t="s">
        <v>140</v>
      </c>
    </row>
    <row r="157" spans="1:1">
      <c r="A157" t="s">
        <v>141</v>
      </c>
    </row>
    <row r="158" spans="1:1">
      <c r="A158" t="s">
        <v>142</v>
      </c>
    </row>
    <row r="159" spans="1:1">
      <c r="A159" t="s">
        <v>143</v>
      </c>
    </row>
    <row r="160" spans="1:1">
      <c r="A160" t="s">
        <v>144</v>
      </c>
    </row>
    <row r="161" spans="1:1">
      <c r="A161" t="s">
        <v>145</v>
      </c>
    </row>
    <row r="162" spans="1:1">
      <c r="A162" t="s">
        <v>146</v>
      </c>
    </row>
    <row r="164" spans="1:1">
      <c r="A164" s="1" t="s">
        <v>147</v>
      </c>
    </row>
    <row r="166" spans="1:1">
      <c r="A166" t="s">
        <v>148</v>
      </c>
    </row>
    <row r="167" spans="1:1">
      <c r="A167" t="s">
        <v>149</v>
      </c>
    </row>
    <row r="168" spans="1:1">
      <c r="A168" t="s">
        <v>150</v>
      </c>
    </row>
    <row r="169" spans="1:1">
      <c r="A169" t="s">
        <v>151</v>
      </c>
    </row>
    <row r="170" spans="1:1">
      <c r="A170" t="s">
        <v>152</v>
      </c>
    </row>
    <row r="171" spans="1:1">
      <c r="A171" t="s">
        <v>153</v>
      </c>
    </row>
    <row r="172" spans="1:1">
      <c r="A172" t="s">
        <v>154</v>
      </c>
    </row>
    <row r="173" spans="1:1">
      <c r="A173" t="s">
        <v>155</v>
      </c>
    </row>
    <row r="174" spans="1:1">
      <c r="A174" t="s">
        <v>156</v>
      </c>
    </row>
    <row r="175" spans="1:1">
      <c r="A175" t="s">
        <v>157</v>
      </c>
    </row>
    <row r="177" spans="1:14">
      <c r="A177" s="1" t="s">
        <v>158</v>
      </c>
    </row>
    <row r="179" spans="1:14">
      <c r="A179" t="s">
        <v>159</v>
      </c>
    </row>
    <row r="180" spans="1:14">
      <c r="A180" t="s">
        <v>160</v>
      </c>
    </row>
    <row r="181" spans="1:14">
      <c r="A181" t="s">
        <v>161</v>
      </c>
    </row>
    <row r="182" spans="1:14" ht="15.75" thickBo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1:14" ht="15.75" thickTop="1"/>
  </sheetData>
  <pageMargins left="0.70866141732283472" right="0.70866141732283472" top="0" bottom="0" header="0" footer="0"/>
  <pageSetup paperSize="9" scale="62" orientation="landscape" horizontalDpi="4294967293" verticalDpi="0" r:id="rId1"/>
  <rowBreaks count="3" manualBreakCount="3">
    <brk id="62" max="16383" man="1"/>
    <brk id="123" max="16383" man="1"/>
    <brk id="184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3:G37"/>
  <sheetViews>
    <sheetView topLeftCell="A4" workbookViewId="0">
      <selection activeCell="A22" sqref="A22"/>
    </sheetView>
  </sheetViews>
  <sheetFormatPr baseColWidth="10" defaultRowHeight="15"/>
  <cols>
    <col min="5" max="5" width="15.28515625" bestFit="1" customWidth="1"/>
    <col min="6" max="6" width="17" bestFit="1" customWidth="1"/>
    <col min="7" max="7" width="20.28515625" bestFit="1" customWidth="1"/>
  </cols>
  <sheetData>
    <row r="3" spans="1:7">
      <c r="A3" s="1" t="s">
        <v>89</v>
      </c>
    </row>
    <row r="4" spans="1:7">
      <c r="A4" s="1"/>
    </row>
    <row r="5" spans="1:7">
      <c r="A5" t="s">
        <v>91</v>
      </c>
      <c r="B5" t="s">
        <v>92</v>
      </c>
      <c r="C5" t="s">
        <v>93</v>
      </c>
      <c r="D5" t="s">
        <v>90</v>
      </c>
      <c r="E5" t="s">
        <v>94</v>
      </c>
      <c r="F5" t="s">
        <v>95</v>
      </c>
      <c r="G5" t="s">
        <v>96</v>
      </c>
    </row>
    <row r="6" spans="1:7">
      <c r="A6" s="8">
        <v>10000</v>
      </c>
      <c r="B6" s="8">
        <v>233</v>
      </c>
      <c r="C6" s="8">
        <v>500</v>
      </c>
      <c r="D6" s="8">
        <f>C6-B6</f>
        <v>267</v>
      </c>
      <c r="E6" s="8">
        <f>A6*B6</f>
        <v>2330000</v>
      </c>
      <c r="F6" s="8">
        <f>A6*C6</f>
        <v>5000000</v>
      </c>
      <c r="G6" s="8">
        <f>F6-E6</f>
        <v>2670000</v>
      </c>
    </row>
    <row r="8" spans="1:7">
      <c r="B8" s="1" t="s">
        <v>98</v>
      </c>
    </row>
    <row r="10" spans="1:7">
      <c r="B10" t="s">
        <v>91</v>
      </c>
      <c r="C10" t="s">
        <v>99</v>
      </c>
      <c r="D10" t="s">
        <v>100</v>
      </c>
      <c r="E10" t="s">
        <v>101</v>
      </c>
    </row>
    <row r="11" spans="1:7">
      <c r="B11" s="8">
        <v>10</v>
      </c>
      <c r="C11" s="8">
        <v>17</v>
      </c>
      <c r="D11" s="8">
        <v>2</v>
      </c>
      <c r="E11" s="8">
        <f>B11*C11*B6</f>
        <v>39610</v>
      </c>
      <c r="F11" s="8"/>
      <c r="G11" s="8"/>
    </row>
    <row r="14" spans="1:7">
      <c r="A14" s="1" t="s">
        <v>97</v>
      </c>
    </row>
    <row r="16" spans="1:7">
      <c r="A16" t="s">
        <v>91</v>
      </c>
      <c r="B16" t="s">
        <v>92</v>
      </c>
      <c r="C16" t="s">
        <v>93</v>
      </c>
      <c r="D16" t="s">
        <v>90</v>
      </c>
      <c r="E16" t="s">
        <v>94</v>
      </c>
      <c r="F16" t="s">
        <v>95</v>
      </c>
      <c r="G16" t="s">
        <v>96</v>
      </c>
    </row>
    <row r="17" spans="1:7">
      <c r="A17" s="8">
        <v>10000</v>
      </c>
      <c r="B17" s="8">
        <v>142</v>
      </c>
      <c r="C17" s="8"/>
      <c r="D17" s="8"/>
      <c r="E17" s="8">
        <f>A17*B17</f>
        <v>1420000</v>
      </c>
      <c r="F17" s="8"/>
      <c r="G17" s="8"/>
    </row>
    <row r="21" spans="1:7">
      <c r="A21" s="1" t="s">
        <v>197</v>
      </c>
    </row>
    <row r="32" spans="1:7">
      <c r="A32" s="1" t="s">
        <v>81</v>
      </c>
    </row>
    <row r="33" spans="2:5">
      <c r="B33" s="1" t="s">
        <v>102</v>
      </c>
    </row>
    <row r="35" spans="2:5">
      <c r="B35" t="s">
        <v>99</v>
      </c>
      <c r="C35">
        <v>213</v>
      </c>
      <c r="D35" t="s">
        <v>105</v>
      </c>
      <c r="E35" s="4">
        <f>C35*10000</f>
        <v>2130000</v>
      </c>
    </row>
    <row r="36" spans="2:5">
      <c r="B36" t="s">
        <v>104</v>
      </c>
      <c r="C36">
        <v>139</v>
      </c>
      <c r="D36" t="s">
        <v>105</v>
      </c>
      <c r="E36" s="4">
        <f t="shared" ref="E36:E37" si="0">C36*10000</f>
        <v>1390000</v>
      </c>
    </row>
    <row r="37" spans="2:5">
      <c r="B37" t="s">
        <v>103</v>
      </c>
      <c r="D37" t="s">
        <v>105</v>
      </c>
      <c r="E37" s="4">
        <f t="shared" si="0"/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2:A5"/>
  <sheetViews>
    <sheetView workbookViewId="0">
      <selection activeCell="A7" sqref="A7"/>
    </sheetView>
  </sheetViews>
  <sheetFormatPr baseColWidth="10" defaultRowHeight="15"/>
  <sheetData>
    <row r="2" spans="1:1">
      <c r="A2" t="s">
        <v>166</v>
      </c>
    </row>
    <row r="3" spans="1:1">
      <c r="A3" t="s">
        <v>167</v>
      </c>
    </row>
    <row r="5" spans="1:1">
      <c r="A5" t="s">
        <v>168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3:C5"/>
  <sheetViews>
    <sheetView workbookViewId="0">
      <selection activeCell="F13" sqref="F13"/>
    </sheetView>
  </sheetViews>
  <sheetFormatPr baseColWidth="10" defaultRowHeight="15"/>
  <sheetData>
    <row r="3" spans="2:3">
      <c r="B3" t="s">
        <v>82</v>
      </c>
      <c r="C3" t="s">
        <v>83</v>
      </c>
    </row>
    <row r="5" spans="2:3">
      <c r="B5" t="s">
        <v>84</v>
      </c>
      <c r="C5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T19"/>
  <sheetViews>
    <sheetView workbookViewId="0">
      <selection activeCell="Q15" sqref="Q15"/>
    </sheetView>
  </sheetViews>
  <sheetFormatPr baseColWidth="10" defaultRowHeight="15"/>
  <cols>
    <col min="3" max="14" width="11.42578125" hidden="1" customWidth="1"/>
  </cols>
  <sheetData>
    <row r="2" spans="1:20">
      <c r="O2" s="1" t="s">
        <v>177</v>
      </c>
    </row>
    <row r="4" spans="1:20">
      <c r="B4" s="5" t="s">
        <v>179</v>
      </c>
      <c r="C4" s="5"/>
      <c r="D4" s="5" t="s">
        <v>42</v>
      </c>
      <c r="F4" s="5" t="s">
        <v>43</v>
      </c>
      <c r="H4" s="5" t="s">
        <v>44</v>
      </c>
      <c r="J4" s="5" t="s">
        <v>45</v>
      </c>
      <c r="L4" s="5" t="s">
        <v>46</v>
      </c>
      <c r="N4" s="5" t="s">
        <v>47</v>
      </c>
      <c r="P4" s="5" t="s">
        <v>88</v>
      </c>
      <c r="R4" s="5" t="s">
        <v>87</v>
      </c>
      <c r="T4" s="5" t="s">
        <v>164</v>
      </c>
    </row>
    <row r="5" spans="1:20">
      <c r="P5" s="5" t="s">
        <v>48</v>
      </c>
      <c r="R5" s="5" t="s">
        <v>49</v>
      </c>
      <c r="T5" s="5" t="s">
        <v>169</v>
      </c>
    </row>
    <row r="6" spans="1:20">
      <c r="P6" s="5"/>
      <c r="R6" s="5"/>
      <c r="T6" s="5"/>
    </row>
    <row r="7" spans="1:20">
      <c r="A7">
        <v>2</v>
      </c>
      <c r="B7" t="s">
        <v>172</v>
      </c>
      <c r="O7">
        <v>5</v>
      </c>
      <c r="P7" t="s">
        <v>180</v>
      </c>
      <c r="Q7">
        <v>0</v>
      </c>
      <c r="R7" t="s">
        <v>192</v>
      </c>
      <c r="S7">
        <v>1</v>
      </c>
      <c r="T7" t="s">
        <v>181</v>
      </c>
    </row>
    <row r="8" spans="1:20">
      <c r="A8">
        <v>1</v>
      </c>
      <c r="B8" t="s">
        <v>173</v>
      </c>
      <c r="S8">
        <v>1</v>
      </c>
      <c r="T8" s="20" t="s">
        <v>182</v>
      </c>
    </row>
    <row r="10" spans="1:20">
      <c r="A10">
        <v>2</v>
      </c>
      <c r="B10" t="s">
        <v>174</v>
      </c>
      <c r="S10">
        <v>3</v>
      </c>
      <c r="T10" t="s">
        <v>193</v>
      </c>
    </row>
    <row r="11" spans="1:20">
      <c r="S11">
        <v>2</v>
      </c>
      <c r="T11" t="s">
        <v>195</v>
      </c>
    </row>
    <row r="12" spans="1:20">
      <c r="A12">
        <v>2</v>
      </c>
      <c r="B12" t="s">
        <v>175</v>
      </c>
      <c r="S12">
        <v>2</v>
      </c>
      <c r="T12" t="s">
        <v>194</v>
      </c>
    </row>
    <row r="13" spans="1:20">
      <c r="A13">
        <v>1</v>
      </c>
      <c r="B13" t="s">
        <v>176</v>
      </c>
    </row>
    <row r="15" spans="1:20">
      <c r="A15">
        <v>1</v>
      </c>
      <c r="B15" t="s">
        <v>183</v>
      </c>
    </row>
    <row r="16" spans="1:20">
      <c r="A16">
        <v>2</v>
      </c>
      <c r="B16" t="s">
        <v>184</v>
      </c>
    </row>
    <row r="18" spans="1:2">
      <c r="A18">
        <v>6</v>
      </c>
      <c r="B18" t="s">
        <v>186</v>
      </c>
    </row>
    <row r="19" spans="1:2">
      <c r="A19">
        <v>4</v>
      </c>
      <c r="B19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T16"/>
  <sheetViews>
    <sheetView workbookViewId="0">
      <selection activeCell="B12" sqref="B12"/>
    </sheetView>
  </sheetViews>
  <sheetFormatPr baseColWidth="10" defaultRowHeight="15"/>
  <cols>
    <col min="3" max="14" width="0" hidden="1" customWidth="1"/>
  </cols>
  <sheetData>
    <row r="2" spans="1:20">
      <c r="O2" s="1" t="s">
        <v>178</v>
      </c>
    </row>
    <row r="4" spans="1:20">
      <c r="B4" s="5" t="s">
        <v>179</v>
      </c>
      <c r="C4" s="5"/>
      <c r="D4" s="5" t="s">
        <v>42</v>
      </c>
      <c r="F4" s="5" t="s">
        <v>43</v>
      </c>
      <c r="H4" s="5" t="s">
        <v>44</v>
      </c>
      <c r="J4" s="5" t="s">
        <v>45</v>
      </c>
      <c r="L4" s="5" t="s">
        <v>46</v>
      </c>
      <c r="N4" s="5" t="s">
        <v>47</v>
      </c>
      <c r="P4" s="5" t="s">
        <v>88</v>
      </c>
      <c r="R4" s="5" t="s">
        <v>87</v>
      </c>
      <c r="T4" s="5" t="s">
        <v>164</v>
      </c>
    </row>
    <row r="5" spans="1:20">
      <c r="B5" s="5"/>
      <c r="C5" s="5"/>
      <c r="P5" s="5" t="s">
        <v>48</v>
      </c>
      <c r="R5" s="5" t="s">
        <v>49</v>
      </c>
      <c r="T5" s="5" t="s">
        <v>169</v>
      </c>
    </row>
    <row r="6" spans="1:20">
      <c r="A6">
        <v>1</v>
      </c>
      <c r="B6" t="s">
        <v>189</v>
      </c>
    </row>
    <row r="7" spans="1:20">
      <c r="A7">
        <v>1</v>
      </c>
      <c r="B7" t="s">
        <v>190</v>
      </c>
    </row>
    <row r="8" spans="1:20">
      <c r="C8" s="5"/>
    </row>
    <row r="9" spans="1:20">
      <c r="A9">
        <v>6</v>
      </c>
      <c r="B9" s="20" t="s">
        <v>191</v>
      </c>
      <c r="C9" s="5"/>
    </row>
    <row r="10" spans="1:20">
      <c r="A10">
        <v>3</v>
      </c>
      <c r="B10" s="20" t="s">
        <v>174</v>
      </c>
      <c r="C10" s="5"/>
    </row>
    <row r="11" spans="1:20">
      <c r="C11" s="5"/>
    </row>
    <row r="12" spans="1:20">
      <c r="C12" s="5"/>
    </row>
    <row r="13" spans="1:20">
      <c r="C13" s="5"/>
    </row>
    <row r="14" spans="1:20">
      <c r="C14" s="5"/>
    </row>
    <row r="15" spans="1:20">
      <c r="C15" s="5"/>
    </row>
    <row r="16" spans="1:20">
      <c r="C16" s="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86"/>
  <sheetViews>
    <sheetView tabSelected="1" topLeftCell="A8" workbookViewId="0">
      <selection activeCell="M25" sqref="M25"/>
    </sheetView>
  </sheetViews>
  <sheetFormatPr baseColWidth="10" defaultRowHeight="15"/>
  <cols>
    <col min="2" max="2" width="18.42578125" bestFit="1" customWidth="1"/>
    <col min="4" max="4" width="14.85546875" bestFit="1" customWidth="1"/>
    <col min="5" max="5" width="15.28515625" bestFit="1" customWidth="1"/>
    <col min="6" max="6" width="18" bestFit="1" customWidth="1"/>
  </cols>
  <sheetData>
    <row r="1" spans="1:5">
      <c r="B1" s="1" t="s">
        <v>7</v>
      </c>
      <c r="C1" s="36">
        <v>1981</v>
      </c>
      <c r="D1" s="4"/>
    </row>
    <row r="3" spans="1:5">
      <c r="B3" s="1" t="s">
        <v>5</v>
      </c>
      <c r="C3" s="2">
        <v>1</v>
      </c>
    </row>
    <row r="5" spans="1:5">
      <c r="A5" s="7" t="s">
        <v>13</v>
      </c>
      <c r="B5" s="7" t="s">
        <v>16</v>
      </c>
      <c r="C5" s="7" t="s">
        <v>14</v>
      </c>
      <c r="D5" s="7" t="s">
        <v>15</v>
      </c>
      <c r="E5" s="7" t="s">
        <v>17</v>
      </c>
    </row>
    <row r="6" spans="1:5">
      <c r="A6" s="3">
        <v>5</v>
      </c>
      <c r="C6" s="4">
        <v>2800</v>
      </c>
      <c r="D6" s="4">
        <f>C6*C$3</f>
        <v>2800</v>
      </c>
      <c r="E6" s="4" t="str">
        <f>IF(B6="","",(C6+D6)*B6)</f>
        <v/>
      </c>
    </row>
    <row r="7" spans="1:5">
      <c r="A7" s="3">
        <v>10</v>
      </c>
      <c r="C7" s="4">
        <v>6000</v>
      </c>
      <c r="D7" s="4">
        <f>C7*C$3</f>
        <v>6000</v>
      </c>
      <c r="E7" s="4" t="str">
        <f>IF(B7="","",(C7+D7)*B7)</f>
        <v/>
      </c>
    </row>
    <row r="8" spans="1:5">
      <c r="A8" s="3">
        <v>25</v>
      </c>
      <c r="C8" s="4">
        <v>17000</v>
      </c>
      <c r="D8" s="4">
        <f>C8*C$3</f>
        <v>17000</v>
      </c>
      <c r="E8" s="4" t="str">
        <f>IF(B8="","",(C8+D8)*B8)</f>
        <v/>
      </c>
    </row>
    <row r="9" spans="1:5">
      <c r="A9" s="3">
        <v>50</v>
      </c>
      <c r="B9">
        <v>1</v>
      </c>
      <c r="C9" s="4">
        <v>36000</v>
      </c>
      <c r="D9" s="4">
        <f>C9*C$3</f>
        <v>36000</v>
      </c>
      <c r="E9" s="4">
        <f>IF(B9="","",(C9+D9)*B9)</f>
        <v>72000</v>
      </c>
    </row>
    <row r="10" spans="1:5">
      <c r="A10" s="3"/>
      <c r="B10" s="4"/>
      <c r="C10" s="4"/>
    </row>
    <row r="11" spans="1:5">
      <c r="A11" s="3"/>
      <c r="B11" s="6" t="s">
        <v>12</v>
      </c>
      <c r="C11" s="36">
        <f>SUM( E6:E9)+C1</f>
        <v>73981</v>
      </c>
    </row>
    <row r="12" spans="1:5">
      <c r="A12" s="3"/>
      <c r="B12" s="6"/>
      <c r="C12" s="36"/>
    </row>
    <row r="13" spans="1:5">
      <c r="A13" s="3"/>
      <c r="B13" s="1" t="s">
        <v>38</v>
      </c>
    </row>
    <row r="14" spans="1:5">
      <c r="A14" s="3"/>
      <c r="B14" s="1"/>
    </row>
    <row r="15" spans="1:5">
      <c r="A15" s="3"/>
      <c r="C15" t="s">
        <v>29</v>
      </c>
    </row>
    <row r="16" spans="1:5">
      <c r="A16" s="3"/>
      <c r="B16" t="s">
        <v>18</v>
      </c>
      <c r="C16" s="4">
        <v>2900</v>
      </c>
    </row>
    <row r="17" spans="1:15">
      <c r="A17" s="3"/>
    </row>
    <row r="18" spans="1:15">
      <c r="A18" s="3"/>
      <c r="B18" s="1" t="s">
        <v>39</v>
      </c>
      <c r="C18" s="36">
        <f>C16</f>
        <v>2900</v>
      </c>
      <c r="N18" s="1" t="s">
        <v>251</v>
      </c>
    </row>
    <row r="19" spans="1:15">
      <c r="A19" s="3"/>
      <c r="B19" s="1"/>
      <c r="C19" s="36"/>
    </row>
    <row r="20" spans="1:15">
      <c r="A20" s="3"/>
      <c r="B20" s="6" t="s">
        <v>218</v>
      </c>
      <c r="C20" s="36">
        <f>C11-C18</f>
        <v>71081</v>
      </c>
      <c r="J20" s="8">
        <f>C1</f>
        <v>1981</v>
      </c>
      <c r="N20">
        <v>7</v>
      </c>
      <c r="O20">
        <v>240</v>
      </c>
    </row>
    <row r="21" spans="1:15">
      <c r="A21" s="3"/>
      <c r="B21" s="6"/>
      <c r="C21" s="36"/>
      <c r="J21" s="8">
        <v>72000</v>
      </c>
      <c r="K21" s="8">
        <f>J20+J21</f>
        <v>73981</v>
      </c>
      <c r="N21">
        <v>14</v>
      </c>
      <c r="O21">
        <v>240</v>
      </c>
    </row>
    <row r="22" spans="1:15">
      <c r="A22" s="3"/>
      <c r="B22" s="6" t="s">
        <v>221</v>
      </c>
      <c r="J22" s="8">
        <v>-2900</v>
      </c>
      <c r="K22" s="8">
        <f>K21+J22</f>
        <v>71081</v>
      </c>
      <c r="N22">
        <f>N21+$N$20</f>
        <v>21</v>
      </c>
      <c r="O22">
        <v>240</v>
      </c>
    </row>
    <row r="23" spans="1:15">
      <c r="A23" s="3"/>
      <c r="B23" s="6"/>
      <c r="C23" s="36"/>
      <c r="J23">
        <v>240</v>
      </c>
      <c r="K23" s="8">
        <f t="shared" ref="K23:K35" si="0">K22+J23</f>
        <v>71321</v>
      </c>
      <c r="N23">
        <f>N22+$N$20</f>
        <v>28</v>
      </c>
      <c r="O23">
        <v>240</v>
      </c>
    </row>
    <row r="24" spans="1:15">
      <c r="A24" s="3"/>
      <c r="B24" s="4" t="s">
        <v>225</v>
      </c>
      <c r="C24" s="37">
        <v>240</v>
      </c>
      <c r="J24" s="8">
        <v>-35900</v>
      </c>
      <c r="K24" s="8">
        <f t="shared" si="0"/>
        <v>35421</v>
      </c>
      <c r="N24">
        <f>N23+$N$20</f>
        <v>35</v>
      </c>
      <c r="O24">
        <v>240</v>
      </c>
    </row>
    <row r="25" spans="1:15">
      <c r="A25" s="3"/>
      <c r="B25" s="4" t="s">
        <v>249</v>
      </c>
      <c r="C25" s="37">
        <v>240</v>
      </c>
      <c r="J25" s="8">
        <v>72000</v>
      </c>
      <c r="K25" s="8">
        <f t="shared" si="0"/>
        <v>107421</v>
      </c>
      <c r="N25">
        <f>N24+$N$20</f>
        <v>42</v>
      </c>
      <c r="O25">
        <v>240</v>
      </c>
    </row>
    <row r="26" spans="1:15">
      <c r="A26" s="3"/>
      <c r="B26" s="4" t="s">
        <v>250</v>
      </c>
      <c r="C26" s="37">
        <v>240</v>
      </c>
      <c r="J26" s="8"/>
      <c r="K26" s="8"/>
      <c r="N26">
        <f>N25+$N$20</f>
        <v>49</v>
      </c>
      <c r="O26">
        <v>240</v>
      </c>
    </row>
    <row r="27" spans="1:15">
      <c r="A27" s="3"/>
      <c r="B27" s="37" t="s">
        <v>223</v>
      </c>
      <c r="C27" s="36"/>
      <c r="J27" s="8">
        <v>-35900</v>
      </c>
      <c r="K27" s="8">
        <f>K25+J27</f>
        <v>71521</v>
      </c>
      <c r="N27" s="5">
        <v>50</v>
      </c>
      <c r="O27" s="40" t="s">
        <v>252</v>
      </c>
    </row>
    <row r="28" spans="1:15">
      <c r="A28" s="3"/>
      <c r="B28" s="37" t="s">
        <v>224</v>
      </c>
      <c r="C28" s="36"/>
      <c r="J28" s="8">
        <v>72000</v>
      </c>
      <c r="K28" s="8">
        <f t="shared" si="0"/>
        <v>143521</v>
      </c>
      <c r="N28">
        <f>N26+$N$20</f>
        <v>56</v>
      </c>
      <c r="O28">
        <v>240</v>
      </c>
    </row>
    <row r="29" spans="1:15">
      <c r="A29" s="3"/>
      <c r="B29" s="37"/>
      <c r="C29" s="36"/>
      <c r="K29" s="8">
        <f t="shared" si="0"/>
        <v>143521</v>
      </c>
      <c r="N29">
        <f>N28+$N$20</f>
        <v>63</v>
      </c>
      <c r="O29">
        <v>240</v>
      </c>
    </row>
    <row r="30" spans="1:15">
      <c r="A30" s="3"/>
      <c r="B30" s="6" t="s">
        <v>39</v>
      </c>
      <c r="C30" s="36">
        <f>SUM(C24:C28)</f>
        <v>720</v>
      </c>
      <c r="J30" s="8"/>
      <c r="K30" s="8">
        <f t="shared" si="0"/>
        <v>143521</v>
      </c>
      <c r="N30">
        <f>N29+$N$20</f>
        <v>70</v>
      </c>
      <c r="O30">
        <v>240</v>
      </c>
    </row>
    <row r="31" spans="1:15">
      <c r="A31" s="3"/>
      <c r="B31" s="6"/>
      <c r="C31" s="36"/>
      <c r="J31" s="8"/>
      <c r="K31" s="8">
        <f t="shared" si="0"/>
        <v>143521</v>
      </c>
      <c r="N31">
        <f>N30+$N$20</f>
        <v>77</v>
      </c>
      <c r="O31">
        <v>240</v>
      </c>
    </row>
    <row r="32" spans="1:15">
      <c r="A32" s="3"/>
      <c r="B32" s="6" t="s">
        <v>222</v>
      </c>
      <c r="C32" s="36">
        <f>C20+C30</f>
        <v>71801</v>
      </c>
      <c r="K32" s="8">
        <f t="shared" si="0"/>
        <v>143521</v>
      </c>
      <c r="N32">
        <f t="shared" ref="N32:N34" si="1">N31+$N$20</f>
        <v>84</v>
      </c>
      <c r="O32">
        <v>240</v>
      </c>
    </row>
    <row r="33" spans="1:15">
      <c r="A33" s="3"/>
      <c r="B33" s="6"/>
      <c r="C33" s="36"/>
      <c r="K33" s="8">
        <f t="shared" si="0"/>
        <v>143521</v>
      </c>
      <c r="N33">
        <f t="shared" si="1"/>
        <v>91</v>
      </c>
      <c r="O33">
        <v>240</v>
      </c>
    </row>
    <row r="34" spans="1:15">
      <c r="B34" s="1" t="s">
        <v>219</v>
      </c>
      <c r="C34" s="5">
        <f>(B41*C41)+(B42*C42)</f>
        <v>71800</v>
      </c>
      <c r="J34" s="8"/>
      <c r="K34" s="8">
        <f t="shared" si="0"/>
        <v>143521</v>
      </c>
      <c r="N34">
        <f t="shared" si="1"/>
        <v>98</v>
      </c>
      <c r="O34">
        <v>240</v>
      </c>
    </row>
    <row r="35" spans="1:15" ht="15.75" thickBot="1">
      <c r="B35" s="1"/>
      <c r="C35" s="5"/>
      <c r="J35" s="21"/>
      <c r="K35" s="8">
        <f t="shared" si="0"/>
        <v>143521</v>
      </c>
      <c r="N35" s="41">
        <v>100</v>
      </c>
      <c r="O35" s="41">
        <v>3000</v>
      </c>
    </row>
    <row r="36" spans="1:15" ht="15.75" thickTop="1">
      <c r="B36" s="1" t="s">
        <v>218</v>
      </c>
      <c r="C36" s="35">
        <f>C32-C34</f>
        <v>1</v>
      </c>
      <c r="J36" s="8">
        <f>SUM(J20:J35)</f>
        <v>143521</v>
      </c>
      <c r="K36" s="8"/>
      <c r="O36">
        <f>SUM(O20:O35)</f>
        <v>6360</v>
      </c>
    </row>
    <row r="38" spans="1:15">
      <c r="B38" s="1" t="s">
        <v>6</v>
      </c>
      <c r="C38">
        <v>1</v>
      </c>
    </row>
    <row r="39" spans="1:15">
      <c r="B39" s="1"/>
    </row>
    <row r="40" spans="1:15">
      <c r="B40" t="s">
        <v>10</v>
      </c>
      <c r="C40" t="s">
        <v>11</v>
      </c>
      <c r="D40" t="s">
        <v>31</v>
      </c>
      <c r="E40" t="s">
        <v>32</v>
      </c>
      <c r="F40" t="s">
        <v>30</v>
      </c>
    </row>
    <row r="41" spans="1:15">
      <c r="A41" t="s">
        <v>9</v>
      </c>
      <c r="C41" s="4">
        <v>17900</v>
      </c>
      <c r="D41" s="4">
        <v>31500</v>
      </c>
      <c r="E41" s="4">
        <f>D41*B41</f>
        <v>0</v>
      </c>
      <c r="F41" s="4">
        <f>E41*C38</f>
        <v>0</v>
      </c>
      <c r="G41" s="4"/>
      <c r="H41" s="4"/>
    </row>
    <row r="42" spans="1:15">
      <c r="A42" t="s">
        <v>8</v>
      </c>
      <c r="B42">
        <v>2</v>
      </c>
      <c r="C42" s="4">
        <v>35900</v>
      </c>
      <c r="D42" s="4">
        <v>72000</v>
      </c>
      <c r="E42" s="4">
        <f>D42*B42</f>
        <v>144000</v>
      </c>
      <c r="F42" s="4">
        <f>E42*C38</f>
        <v>144000</v>
      </c>
      <c r="G42" s="4"/>
      <c r="H42" s="4"/>
    </row>
    <row r="44" spans="1:15">
      <c r="B44" s="1" t="s">
        <v>220</v>
      </c>
      <c r="C44" s="36">
        <f xml:space="preserve"> C36+SUM(F41:F42)</f>
        <v>144001</v>
      </c>
    </row>
    <row r="46" spans="1:15">
      <c r="B46" s="1" t="s">
        <v>36</v>
      </c>
      <c r="F46" s="1" t="s">
        <v>37</v>
      </c>
    </row>
    <row r="47" spans="1:15">
      <c r="B47" s="1"/>
      <c r="F47" s="1"/>
    </row>
    <row r="48" spans="1:15">
      <c r="C48" t="s">
        <v>11</v>
      </c>
      <c r="D48" t="s">
        <v>10</v>
      </c>
      <c r="G48" t="s">
        <v>29</v>
      </c>
    </row>
    <row r="49" spans="1:7">
      <c r="A49" t="s">
        <v>19</v>
      </c>
      <c r="C49" s="4">
        <v>12900</v>
      </c>
      <c r="D49">
        <v>0</v>
      </c>
      <c r="F49" t="s">
        <v>25</v>
      </c>
      <c r="G49" s="4">
        <v>2450</v>
      </c>
    </row>
    <row r="50" spans="1:7">
      <c r="A50" t="s">
        <v>20</v>
      </c>
      <c r="C50" s="4">
        <v>14900</v>
      </c>
      <c r="D50">
        <v>1</v>
      </c>
      <c r="F50" t="s">
        <v>26</v>
      </c>
      <c r="G50" s="4">
        <v>4950</v>
      </c>
    </row>
    <row r="51" spans="1:7">
      <c r="A51" t="s">
        <v>21</v>
      </c>
      <c r="C51" s="4">
        <v>17400</v>
      </c>
      <c r="D51">
        <v>1</v>
      </c>
      <c r="F51" t="s">
        <v>27</v>
      </c>
      <c r="G51" s="4">
        <v>7950</v>
      </c>
    </row>
    <row r="52" spans="1:7">
      <c r="A52" t="s">
        <v>22</v>
      </c>
      <c r="C52" s="4">
        <v>18400</v>
      </c>
      <c r="D52">
        <v>1</v>
      </c>
      <c r="F52" t="s">
        <v>28</v>
      </c>
      <c r="G52" s="4">
        <v>12900</v>
      </c>
    </row>
    <row r="53" spans="1:7">
      <c r="A53" t="s">
        <v>23</v>
      </c>
      <c r="C53" s="4">
        <v>18900</v>
      </c>
      <c r="D53">
        <v>1</v>
      </c>
    </row>
    <row r="54" spans="1:7">
      <c r="A54" t="s">
        <v>24</v>
      </c>
      <c r="C54" s="4">
        <v>18900</v>
      </c>
      <c r="D54">
        <v>1</v>
      </c>
    </row>
    <row r="56" spans="1:7">
      <c r="B56" s="1" t="s">
        <v>17</v>
      </c>
      <c r="C56" s="36">
        <f>(C49*D49)+(C50*D50)+(C51*D51)+(C52*D52)+(C53*D53)+(C54*D54)</f>
        <v>88500</v>
      </c>
      <c r="F56" s="1" t="s">
        <v>17</v>
      </c>
      <c r="G56" s="36">
        <f>SUM(G49:G52)</f>
        <v>28250</v>
      </c>
    </row>
    <row r="58" spans="1:7">
      <c r="B58" s="1" t="s">
        <v>35</v>
      </c>
      <c r="C58" s="36">
        <f>C56+G56</f>
        <v>116750</v>
      </c>
    </row>
    <row r="60" spans="1:7">
      <c r="B60" s="1" t="s">
        <v>40</v>
      </c>
      <c r="C60" s="36">
        <f>C44-C58</f>
        <v>27251</v>
      </c>
    </row>
    <row r="62" spans="1:7">
      <c r="B62" s="1" t="s">
        <v>106</v>
      </c>
    </row>
    <row r="63" spans="1:7">
      <c r="B63" s="1"/>
    </row>
    <row r="64" spans="1:7">
      <c r="B64" t="s">
        <v>29</v>
      </c>
      <c r="C64" t="s">
        <v>16</v>
      </c>
    </row>
    <row r="65" spans="1:11">
      <c r="A65" t="s">
        <v>51</v>
      </c>
      <c r="B65" s="4">
        <v>890</v>
      </c>
      <c r="C65">
        <v>4</v>
      </c>
    </row>
    <row r="66" spans="1:11">
      <c r="A66" t="s">
        <v>107</v>
      </c>
      <c r="B66" s="4">
        <v>1950</v>
      </c>
      <c r="C66">
        <v>0</v>
      </c>
      <c r="K66" s="11"/>
    </row>
    <row r="67" spans="1:11">
      <c r="A67" t="s">
        <v>108</v>
      </c>
      <c r="B67" s="4">
        <v>2450</v>
      </c>
      <c r="C67">
        <v>0</v>
      </c>
      <c r="K67" s="15"/>
    </row>
    <row r="68" spans="1:11">
      <c r="A68" t="s">
        <v>109</v>
      </c>
      <c r="B68" s="4">
        <v>2450</v>
      </c>
      <c r="C68">
        <v>0</v>
      </c>
    </row>
    <row r="69" spans="1:11">
      <c r="A69" t="s">
        <v>110</v>
      </c>
      <c r="B69" s="4">
        <v>2950</v>
      </c>
      <c r="C69">
        <v>0</v>
      </c>
    </row>
    <row r="70" spans="1:11">
      <c r="A70" t="s">
        <v>111</v>
      </c>
      <c r="B70" s="4">
        <v>2950</v>
      </c>
      <c r="C70">
        <v>1</v>
      </c>
    </row>
    <row r="71" spans="1:11">
      <c r="A71" t="s">
        <v>112</v>
      </c>
      <c r="B71" s="4">
        <v>2950</v>
      </c>
      <c r="C71">
        <v>3</v>
      </c>
    </row>
    <row r="72" spans="1:11">
      <c r="A72" t="s">
        <v>113</v>
      </c>
      <c r="B72" s="4">
        <v>3950</v>
      </c>
      <c r="C72">
        <v>2</v>
      </c>
    </row>
    <row r="74" spans="1:11">
      <c r="B74" s="1" t="s">
        <v>17</v>
      </c>
      <c r="C74" s="36">
        <f>(B65*C65)+(B66*C66)+(B67*C67)+(B68*C68)+(B69*C69)+(B70*C70)+(B71*C71)+(B72*C72)</f>
        <v>23260</v>
      </c>
    </row>
    <row r="76" spans="1:11">
      <c r="B76" s="1" t="s">
        <v>40</v>
      </c>
      <c r="C76" s="36">
        <f>C60-C74</f>
        <v>3991</v>
      </c>
    </row>
    <row r="78" spans="1:11">
      <c r="B78" s="1" t="s">
        <v>226</v>
      </c>
    </row>
    <row r="80" spans="1:11">
      <c r="B80" s="1" t="s">
        <v>29</v>
      </c>
      <c r="C80" s="4" t="s">
        <v>16</v>
      </c>
    </row>
    <row r="81" spans="1:3">
      <c r="A81" t="s">
        <v>217</v>
      </c>
      <c r="B81">
        <v>299</v>
      </c>
      <c r="C81">
        <v>3</v>
      </c>
    </row>
    <row r="83" spans="1:3">
      <c r="B83" s="1" t="s">
        <v>17</v>
      </c>
      <c r="C83" s="36">
        <f>B81*C81</f>
        <v>897</v>
      </c>
    </row>
    <row r="86" spans="1:3">
      <c r="B86" s="1" t="s">
        <v>40</v>
      </c>
      <c r="C86" s="35">
        <f>C76-C83</f>
        <v>3094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7"/>
  <sheetViews>
    <sheetView topLeftCell="A19" workbookViewId="0">
      <selection activeCell="F36" sqref="F36"/>
    </sheetView>
  </sheetViews>
  <sheetFormatPr baseColWidth="10" defaultRowHeight="15"/>
  <cols>
    <col min="4" max="4" width="12.42578125" bestFit="1" customWidth="1"/>
  </cols>
  <sheetData>
    <row r="1" spans="1:14">
      <c r="A1" s="1" t="s">
        <v>0</v>
      </c>
    </row>
    <row r="2" spans="1:14">
      <c r="A2" s="1"/>
    </row>
    <row r="3" spans="1:14">
      <c r="B3" t="s">
        <v>33</v>
      </c>
      <c r="C3" t="s">
        <v>34</v>
      </c>
      <c r="E3" t="s">
        <v>33</v>
      </c>
      <c r="F3" t="s">
        <v>34</v>
      </c>
    </row>
    <row r="4" spans="1:14">
      <c r="A4" t="s">
        <v>2</v>
      </c>
      <c r="B4">
        <v>10</v>
      </c>
      <c r="C4">
        <v>5</v>
      </c>
      <c r="E4">
        <v>4</v>
      </c>
    </row>
    <row r="5" spans="1:14">
      <c r="A5" t="s">
        <v>1</v>
      </c>
      <c r="B5">
        <v>10</v>
      </c>
      <c r="C5">
        <v>5</v>
      </c>
      <c r="E5">
        <v>393</v>
      </c>
      <c r="F5">
        <v>0</v>
      </c>
    </row>
    <row r="6" spans="1:14">
      <c r="A6" t="s">
        <v>3</v>
      </c>
      <c r="B6">
        <v>12.5</v>
      </c>
      <c r="C6">
        <v>5</v>
      </c>
      <c r="E6">
        <v>230</v>
      </c>
      <c r="F6">
        <v>68</v>
      </c>
    </row>
    <row r="7" spans="1:14">
      <c r="A7" t="s">
        <v>4</v>
      </c>
      <c r="E7">
        <v>22</v>
      </c>
      <c r="F7">
        <v>78</v>
      </c>
    </row>
    <row r="10" spans="1:14">
      <c r="A10" s="1" t="s">
        <v>63</v>
      </c>
    </row>
    <row r="12" spans="1:14">
      <c r="B12" t="s">
        <v>33</v>
      </c>
      <c r="C12" t="s">
        <v>14</v>
      </c>
      <c r="D12" t="s">
        <v>64</v>
      </c>
      <c r="E12" t="s">
        <v>65</v>
      </c>
      <c r="F12" t="s">
        <v>66</v>
      </c>
      <c r="G12" t="s">
        <v>67</v>
      </c>
      <c r="H12" t="s">
        <v>68</v>
      </c>
      <c r="I12" t="s">
        <v>69</v>
      </c>
      <c r="J12" t="s">
        <v>70</v>
      </c>
      <c r="K12" t="s">
        <v>71</v>
      </c>
      <c r="L12" t="s">
        <v>72</v>
      </c>
      <c r="M12" t="s">
        <v>73</v>
      </c>
      <c r="N12" t="s">
        <v>39</v>
      </c>
    </row>
    <row r="13" spans="1:14">
      <c r="A13" t="s">
        <v>2</v>
      </c>
      <c r="B13">
        <v>4</v>
      </c>
      <c r="C13">
        <v>2</v>
      </c>
      <c r="D13">
        <v>2</v>
      </c>
      <c r="E13">
        <v>3</v>
      </c>
      <c r="F13">
        <v>4</v>
      </c>
      <c r="G13">
        <v>2</v>
      </c>
      <c r="H13">
        <v>4</v>
      </c>
      <c r="I13">
        <v>3</v>
      </c>
      <c r="J13">
        <v>4</v>
      </c>
      <c r="K13">
        <v>6</v>
      </c>
      <c r="L13">
        <v>2</v>
      </c>
      <c r="M13">
        <v>3</v>
      </c>
      <c r="N13" s="4">
        <f>B13*SUM(C13:M13)</f>
        <v>140</v>
      </c>
    </row>
    <row r="14" spans="1:14">
      <c r="A14" t="s">
        <v>1</v>
      </c>
      <c r="B14">
        <v>393</v>
      </c>
      <c r="C14">
        <v>5</v>
      </c>
      <c r="D14">
        <v>2</v>
      </c>
      <c r="E14">
        <v>3</v>
      </c>
      <c r="F14">
        <v>4</v>
      </c>
      <c r="G14">
        <v>2</v>
      </c>
      <c r="H14">
        <v>4</v>
      </c>
      <c r="I14">
        <v>3</v>
      </c>
      <c r="J14">
        <v>4</v>
      </c>
      <c r="K14">
        <v>6</v>
      </c>
      <c r="L14">
        <v>2</v>
      </c>
      <c r="M14">
        <v>3</v>
      </c>
      <c r="N14" s="4">
        <f>B14*SUM(C14:M14)</f>
        <v>14934</v>
      </c>
    </row>
    <row r="15" spans="1:14">
      <c r="A15" t="s">
        <v>3</v>
      </c>
      <c r="B15">
        <v>230</v>
      </c>
      <c r="C15">
        <v>9</v>
      </c>
      <c r="D15">
        <v>2</v>
      </c>
      <c r="E15">
        <v>3</v>
      </c>
      <c r="F15">
        <v>4</v>
      </c>
      <c r="G15">
        <v>2</v>
      </c>
      <c r="H15">
        <v>4</v>
      </c>
      <c r="I15">
        <v>3</v>
      </c>
      <c r="J15">
        <v>4</v>
      </c>
      <c r="K15">
        <v>6</v>
      </c>
      <c r="L15">
        <v>2</v>
      </c>
      <c r="M15">
        <v>3</v>
      </c>
      <c r="N15" s="4">
        <f>B15*SUM(C15:M15)</f>
        <v>9660</v>
      </c>
    </row>
    <row r="16" spans="1:14">
      <c r="A16" t="s">
        <v>4</v>
      </c>
      <c r="B16">
        <v>22</v>
      </c>
      <c r="C16">
        <v>14</v>
      </c>
      <c r="D16">
        <v>2</v>
      </c>
      <c r="E16">
        <v>3</v>
      </c>
      <c r="F16">
        <v>4</v>
      </c>
      <c r="G16">
        <v>2</v>
      </c>
      <c r="H16">
        <v>4</v>
      </c>
      <c r="I16">
        <v>3</v>
      </c>
      <c r="J16">
        <v>4</v>
      </c>
      <c r="K16">
        <v>6</v>
      </c>
      <c r="L16">
        <v>2</v>
      </c>
      <c r="M16">
        <v>3</v>
      </c>
      <c r="N16" s="4">
        <f>B16*SUM(C16:M16)</f>
        <v>1034</v>
      </c>
    </row>
    <row r="18" spans="1:14">
      <c r="N18" s="4">
        <f>SUM( N13:N16)</f>
        <v>25768</v>
      </c>
    </row>
    <row r="31" spans="1:14">
      <c r="A31" s="5" t="s">
        <v>74</v>
      </c>
    </row>
    <row r="33" spans="2:4">
      <c r="B33" s="1" t="s">
        <v>235</v>
      </c>
    </row>
    <row r="34" spans="2:4">
      <c r="B34" s="1"/>
    </row>
    <row r="35" spans="2:4">
      <c r="B35" t="s">
        <v>33</v>
      </c>
      <c r="C35" t="s">
        <v>236</v>
      </c>
      <c r="D35" t="s">
        <v>17</v>
      </c>
    </row>
    <row r="36" spans="2:4">
      <c r="B36">
        <v>33</v>
      </c>
      <c r="C36">
        <v>14</v>
      </c>
      <c r="D36">
        <f>C36*$B$36</f>
        <v>462</v>
      </c>
    </row>
    <row r="38" spans="2:4">
      <c r="C38">
        <v>3</v>
      </c>
      <c r="D38">
        <f>C38*$B$36</f>
        <v>99</v>
      </c>
    </row>
    <row r="39" spans="2:4">
      <c r="C39">
        <v>3</v>
      </c>
      <c r="D39">
        <f>C39*$B$36</f>
        <v>99</v>
      </c>
    </row>
    <row r="40" spans="2:4">
      <c r="C40">
        <v>3</v>
      </c>
      <c r="D40">
        <f>C40*$B$36</f>
        <v>99</v>
      </c>
    </row>
    <row r="42" spans="2:4">
      <c r="C42">
        <v>4</v>
      </c>
      <c r="D42">
        <f>C42*$B$36</f>
        <v>132</v>
      </c>
    </row>
    <row r="43" spans="2:4">
      <c r="C43">
        <v>4</v>
      </c>
      <c r="D43">
        <f>C43*$B$36</f>
        <v>132</v>
      </c>
    </row>
    <row r="45" spans="2:4" ht="15.75" thickBot="1">
      <c r="C45" s="9"/>
      <c r="D45" s="9"/>
    </row>
    <row r="46" spans="2:4" ht="15.75" thickTop="1"/>
    <row r="47" spans="2:4">
      <c r="B47" t="s">
        <v>17</v>
      </c>
      <c r="C47">
        <f>SUM(C36:C45)</f>
        <v>31</v>
      </c>
      <c r="D47">
        <f>SUM(D36:D45)</f>
        <v>1023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Y44"/>
  <sheetViews>
    <sheetView workbookViewId="0">
      <selection activeCell="Y20" sqref="Y20"/>
    </sheetView>
  </sheetViews>
  <sheetFormatPr baseColWidth="10" defaultRowHeight="15"/>
  <cols>
    <col min="1" max="1" width="13.28515625" bestFit="1" customWidth="1"/>
    <col min="2" max="2" width="4" customWidth="1"/>
    <col min="4" max="4" width="3.7109375" customWidth="1"/>
    <col min="6" max="6" width="3.7109375" customWidth="1"/>
    <col min="8" max="8" width="3.7109375" customWidth="1"/>
    <col min="10" max="10" width="3.7109375" customWidth="1"/>
    <col min="12" max="12" width="3.7109375" customWidth="1"/>
    <col min="14" max="14" width="3.7109375" customWidth="1"/>
    <col min="16" max="16" width="3.7109375" customWidth="1"/>
    <col min="18" max="18" width="3.7109375" customWidth="1"/>
    <col min="20" max="20" width="3.7109375" customWidth="1"/>
    <col min="22" max="22" width="3.7109375" customWidth="1"/>
    <col min="24" max="24" width="4.5703125" customWidth="1"/>
    <col min="26" max="26" width="4" customWidth="1"/>
  </cols>
  <sheetData>
    <row r="3" spans="1:25">
      <c r="C3" t="s">
        <v>41</v>
      </c>
      <c r="E3" t="s">
        <v>42</v>
      </c>
      <c r="G3" t="s">
        <v>43</v>
      </c>
      <c r="I3" t="s">
        <v>44</v>
      </c>
      <c r="K3" t="s">
        <v>45</v>
      </c>
      <c r="M3" t="s">
        <v>46</v>
      </c>
      <c r="O3" t="s">
        <v>47</v>
      </c>
      <c r="Q3" t="s">
        <v>88</v>
      </c>
      <c r="S3" t="s">
        <v>87</v>
      </c>
      <c r="U3" t="s">
        <v>86</v>
      </c>
      <c r="W3" t="s">
        <v>62</v>
      </c>
      <c r="Y3" t="s">
        <v>61</v>
      </c>
    </row>
    <row r="4" spans="1:25">
      <c r="Q4" t="s">
        <v>48</v>
      </c>
      <c r="S4" t="s">
        <v>49</v>
      </c>
      <c r="U4" t="s">
        <v>169</v>
      </c>
    </row>
    <row r="6" spans="1:25">
      <c r="A6" t="s">
        <v>50</v>
      </c>
      <c r="Y6">
        <f>SUM(C6:W6)</f>
        <v>0</v>
      </c>
    </row>
    <row r="8" spans="1:25">
      <c r="A8" t="s">
        <v>51</v>
      </c>
      <c r="C8">
        <v>3</v>
      </c>
      <c r="H8">
        <v>1</v>
      </c>
      <c r="J8">
        <v>1</v>
      </c>
      <c r="L8">
        <v>1</v>
      </c>
      <c r="P8">
        <v>1</v>
      </c>
      <c r="Q8">
        <v>4</v>
      </c>
      <c r="S8">
        <v>1</v>
      </c>
      <c r="Y8">
        <f t="shared" ref="Y8:Y15" si="0">SUM(C8:W8)</f>
        <v>12</v>
      </c>
    </row>
    <row r="9" spans="1:25">
      <c r="A9" t="s">
        <v>52</v>
      </c>
      <c r="C9">
        <v>2</v>
      </c>
      <c r="E9">
        <v>1</v>
      </c>
      <c r="G9">
        <v>2</v>
      </c>
      <c r="I9">
        <v>2</v>
      </c>
      <c r="K9">
        <v>4</v>
      </c>
      <c r="M9">
        <v>1</v>
      </c>
      <c r="Q9">
        <v>1</v>
      </c>
      <c r="S9">
        <v>3</v>
      </c>
      <c r="Y9">
        <f t="shared" si="0"/>
        <v>16</v>
      </c>
    </row>
    <row r="10" spans="1:25">
      <c r="A10" t="s">
        <v>55</v>
      </c>
      <c r="C10">
        <v>2</v>
      </c>
      <c r="E10">
        <v>5</v>
      </c>
      <c r="G10">
        <v>2</v>
      </c>
      <c r="I10">
        <v>2</v>
      </c>
      <c r="K10">
        <v>2</v>
      </c>
      <c r="O10">
        <v>4</v>
      </c>
      <c r="U10">
        <v>1</v>
      </c>
      <c r="Y10">
        <f t="shared" si="0"/>
        <v>18</v>
      </c>
    </row>
    <row r="11" spans="1:25">
      <c r="A11" t="s">
        <v>54</v>
      </c>
      <c r="C11">
        <v>1</v>
      </c>
      <c r="E11">
        <v>3</v>
      </c>
      <c r="G11">
        <v>4</v>
      </c>
      <c r="K11">
        <v>4</v>
      </c>
      <c r="M11">
        <v>4</v>
      </c>
      <c r="O11">
        <v>4</v>
      </c>
      <c r="U11">
        <v>1</v>
      </c>
      <c r="Y11">
        <f t="shared" si="0"/>
        <v>21</v>
      </c>
    </row>
    <row r="12" spans="1:25">
      <c r="A12" t="s">
        <v>53</v>
      </c>
      <c r="C12">
        <v>1</v>
      </c>
      <c r="E12">
        <v>2</v>
      </c>
      <c r="G12">
        <v>3</v>
      </c>
      <c r="I12">
        <v>4</v>
      </c>
      <c r="K12">
        <v>4</v>
      </c>
      <c r="M12">
        <v>2</v>
      </c>
      <c r="O12">
        <v>2</v>
      </c>
      <c r="U12">
        <v>1</v>
      </c>
      <c r="Y12">
        <f t="shared" si="0"/>
        <v>19</v>
      </c>
    </row>
    <row r="13" spans="1:25">
      <c r="A13" t="s">
        <v>58</v>
      </c>
      <c r="C13">
        <v>0</v>
      </c>
      <c r="E13">
        <v>4</v>
      </c>
      <c r="G13">
        <v>2</v>
      </c>
      <c r="H13">
        <v>1</v>
      </c>
      <c r="I13">
        <v>3</v>
      </c>
      <c r="M13">
        <v>6</v>
      </c>
      <c r="O13">
        <v>4</v>
      </c>
      <c r="U13">
        <v>3</v>
      </c>
      <c r="Y13">
        <f t="shared" si="0"/>
        <v>23</v>
      </c>
    </row>
    <row r="14" spans="1:25">
      <c r="A14" t="s">
        <v>57</v>
      </c>
      <c r="C14">
        <v>0</v>
      </c>
      <c r="G14">
        <v>5</v>
      </c>
      <c r="I14">
        <v>3</v>
      </c>
      <c r="K14">
        <v>1</v>
      </c>
      <c r="M14">
        <v>3</v>
      </c>
      <c r="O14">
        <v>1</v>
      </c>
      <c r="P14">
        <v>3</v>
      </c>
      <c r="U14">
        <v>1</v>
      </c>
      <c r="Y14">
        <f t="shared" si="0"/>
        <v>17</v>
      </c>
    </row>
    <row r="15" spans="1:25">
      <c r="A15" t="s">
        <v>59</v>
      </c>
      <c r="C15">
        <v>0</v>
      </c>
      <c r="E15">
        <v>3</v>
      </c>
      <c r="I15">
        <v>4</v>
      </c>
      <c r="J15">
        <v>2</v>
      </c>
      <c r="K15">
        <v>3</v>
      </c>
      <c r="M15">
        <v>2</v>
      </c>
      <c r="O15">
        <v>3</v>
      </c>
      <c r="U15">
        <v>1</v>
      </c>
      <c r="Y15">
        <f t="shared" si="0"/>
        <v>18</v>
      </c>
    </row>
    <row r="17" spans="1:25">
      <c r="A17" t="s">
        <v>56</v>
      </c>
      <c r="C17">
        <v>4</v>
      </c>
      <c r="E17">
        <v>4</v>
      </c>
      <c r="G17">
        <v>4</v>
      </c>
      <c r="I17">
        <v>4</v>
      </c>
      <c r="K17">
        <v>4</v>
      </c>
      <c r="M17">
        <v>4</v>
      </c>
      <c r="O17">
        <v>4</v>
      </c>
      <c r="Q17">
        <v>3</v>
      </c>
      <c r="U17">
        <v>9</v>
      </c>
      <c r="Y17">
        <f>SUM(C17:W17)</f>
        <v>40</v>
      </c>
    </row>
    <row r="19" spans="1:25" s="38" customFormat="1">
      <c r="A19" s="38" t="s">
        <v>60</v>
      </c>
      <c r="C19" s="38">
        <v>16</v>
      </c>
      <c r="D19" s="38">
        <f>-SUM(D6:D17)</f>
        <v>0</v>
      </c>
      <c r="E19" s="38">
        <v>5</v>
      </c>
      <c r="F19" s="38">
        <f>-SUM(F6:F17)</f>
        <v>0</v>
      </c>
      <c r="G19" s="38">
        <v>5</v>
      </c>
      <c r="H19" s="38">
        <f>-SUM(H6:H17)</f>
        <v>-2</v>
      </c>
      <c r="I19" s="38">
        <v>5</v>
      </c>
      <c r="J19" s="38">
        <f>-SUM(J6:J17)</f>
        <v>-3</v>
      </c>
      <c r="K19" s="38">
        <v>5</v>
      </c>
      <c r="L19" s="38">
        <f>-SUM(L6:L17)</f>
        <v>-1</v>
      </c>
      <c r="M19" s="38">
        <v>5</v>
      </c>
      <c r="N19" s="38">
        <f>-SUM(N6:N17)</f>
        <v>0</v>
      </c>
      <c r="O19" s="38">
        <v>5</v>
      </c>
      <c r="P19" s="38">
        <f>-SUM(P6:P17)</f>
        <v>-4</v>
      </c>
      <c r="Q19" s="38">
        <v>5</v>
      </c>
      <c r="R19" s="38">
        <f>-SUM(R6:R17)</f>
        <v>0</v>
      </c>
      <c r="S19" s="38">
        <v>10</v>
      </c>
      <c r="T19" s="38">
        <f>-SUM(T6:T17)</f>
        <v>0</v>
      </c>
      <c r="U19" s="38">
        <v>16</v>
      </c>
      <c r="V19" s="38">
        <f>-SUM(V6:V17)</f>
        <v>0</v>
      </c>
      <c r="X19" s="38">
        <f>-SUM(X6:X17)</f>
        <v>0</v>
      </c>
      <c r="Y19" s="38">
        <f>SUM(C19:W19)</f>
        <v>67</v>
      </c>
    </row>
    <row r="24" spans="1:25">
      <c r="B24" s="1" t="s">
        <v>215</v>
      </c>
    </row>
    <row r="26" spans="1:25">
      <c r="B26">
        <v>4</v>
      </c>
      <c r="C26" t="s">
        <v>216</v>
      </c>
    </row>
    <row r="27" spans="1:25">
      <c r="B27">
        <v>3</v>
      </c>
      <c r="C27" t="s">
        <v>112</v>
      </c>
    </row>
    <row r="28" spans="1:25">
      <c r="B28">
        <v>1</v>
      </c>
      <c r="C28" t="s">
        <v>58</v>
      </c>
    </row>
    <row r="29" spans="1:25">
      <c r="B29">
        <v>2</v>
      </c>
      <c r="C29" t="s">
        <v>113</v>
      </c>
    </row>
    <row r="44" spans="1:1">
      <c r="A44" s="5" t="s">
        <v>75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N55"/>
  <sheetViews>
    <sheetView topLeftCell="I25" workbookViewId="0">
      <selection activeCell="J38" sqref="J38:J39"/>
    </sheetView>
  </sheetViews>
  <sheetFormatPr baseColWidth="10" defaultRowHeight="15"/>
  <cols>
    <col min="1" max="1" width="15.28515625" customWidth="1"/>
  </cols>
  <sheetData>
    <row r="2" spans="1:9">
      <c r="C2" t="s">
        <v>76</v>
      </c>
    </row>
    <row r="4" spans="1:9">
      <c r="C4" t="s">
        <v>50</v>
      </c>
      <c r="D4" t="s">
        <v>51</v>
      </c>
      <c r="E4" t="s">
        <v>77</v>
      </c>
      <c r="F4" t="s">
        <v>78</v>
      </c>
      <c r="H4" t="s">
        <v>79</v>
      </c>
      <c r="I4" t="s">
        <v>80</v>
      </c>
    </row>
    <row r="6" spans="1:9">
      <c r="A6" t="s">
        <v>50</v>
      </c>
      <c r="C6">
        <v>1</v>
      </c>
      <c r="F6">
        <v>0.25</v>
      </c>
      <c r="I6">
        <v>1</v>
      </c>
    </row>
    <row r="8" spans="1:9">
      <c r="A8" t="s">
        <v>51</v>
      </c>
      <c r="D8">
        <v>1</v>
      </c>
    </row>
    <row r="9" spans="1:9">
      <c r="A9" t="s">
        <v>52</v>
      </c>
      <c r="E9">
        <v>2</v>
      </c>
      <c r="I9">
        <v>2</v>
      </c>
    </row>
    <row r="10" spans="1:9">
      <c r="A10" t="s">
        <v>55</v>
      </c>
      <c r="H10">
        <v>2</v>
      </c>
    </row>
    <row r="11" spans="1:9">
      <c r="A11" t="s">
        <v>54</v>
      </c>
    </row>
    <row r="12" spans="1:9">
      <c r="A12" t="s">
        <v>53</v>
      </c>
      <c r="E12">
        <v>2</v>
      </c>
      <c r="H12">
        <v>1.5</v>
      </c>
      <c r="I12">
        <v>1</v>
      </c>
    </row>
    <row r="13" spans="1:9">
      <c r="A13" t="s">
        <v>58</v>
      </c>
      <c r="F13">
        <v>3</v>
      </c>
    </row>
    <row r="14" spans="1:9">
      <c r="A14" t="s">
        <v>57</v>
      </c>
    </row>
    <row r="15" spans="1:9">
      <c r="A15" t="s">
        <v>59</v>
      </c>
    </row>
    <row r="17" spans="1:2">
      <c r="A17" t="s">
        <v>56</v>
      </c>
    </row>
    <row r="19" spans="1:2">
      <c r="A19" t="s">
        <v>60</v>
      </c>
    </row>
    <row r="30" spans="1:2">
      <c r="A30" s="1" t="s">
        <v>125</v>
      </c>
    </row>
    <row r="32" spans="1:2">
      <c r="A32">
        <v>6</v>
      </c>
      <c r="B32" t="s">
        <v>121</v>
      </c>
    </row>
    <row r="33" spans="1:14">
      <c r="A33">
        <v>3</v>
      </c>
      <c r="B33" t="s">
        <v>122</v>
      </c>
    </row>
    <row r="34" spans="1:14">
      <c r="D34" s="1" t="s">
        <v>118</v>
      </c>
    </row>
    <row r="35" spans="1:14">
      <c r="A35">
        <v>6</v>
      </c>
      <c r="B35" t="s">
        <v>119</v>
      </c>
      <c r="D35">
        <v>12</v>
      </c>
      <c r="E35">
        <v>9</v>
      </c>
    </row>
    <row r="36" spans="1:14">
      <c r="A36">
        <v>4</v>
      </c>
      <c r="B36" t="s">
        <v>120</v>
      </c>
      <c r="D36" s="10">
        <f>(D35*E36)/E35</f>
        <v>0.66666666666666663</v>
      </c>
      <c r="E36">
        <v>0.5</v>
      </c>
    </row>
    <row r="38" spans="1:14">
      <c r="A38">
        <v>2</v>
      </c>
      <c r="B38" t="s">
        <v>123</v>
      </c>
    </row>
    <row r="39" spans="1:14">
      <c r="A39">
        <v>3</v>
      </c>
      <c r="B39" t="s">
        <v>124</v>
      </c>
    </row>
    <row r="43" spans="1:14">
      <c r="J43" t="s">
        <v>246</v>
      </c>
      <c r="L43" t="s">
        <v>245</v>
      </c>
    </row>
    <row r="44" spans="1:14">
      <c r="B44" t="s">
        <v>10</v>
      </c>
      <c r="C44" t="s">
        <v>237</v>
      </c>
      <c r="D44" t="s">
        <v>240</v>
      </c>
      <c r="E44" t="s">
        <v>241</v>
      </c>
      <c r="J44" t="s">
        <v>242</v>
      </c>
      <c r="K44" t="s">
        <v>243</v>
      </c>
      <c r="L44" t="s">
        <v>244</v>
      </c>
    </row>
    <row r="45" spans="1:14">
      <c r="A45" t="s">
        <v>50</v>
      </c>
      <c r="B45">
        <v>5</v>
      </c>
      <c r="C45">
        <v>1.45</v>
      </c>
      <c r="D45" s="39">
        <f>IF(C45="","",(B45*60)/C45)</f>
        <v>206.89655172413794</v>
      </c>
      <c r="E45" s="39">
        <f>IF(D45="","",D45*24)</f>
        <v>4965.5172413793107</v>
      </c>
      <c r="J45" t="s">
        <v>248</v>
      </c>
      <c r="K45" t="s">
        <v>247</v>
      </c>
      <c r="L45" t="s">
        <v>248</v>
      </c>
    </row>
    <row r="46" spans="1:14">
      <c r="A46" t="s">
        <v>51</v>
      </c>
      <c r="B46">
        <v>5</v>
      </c>
      <c r="C46">
        <v>3.3</v>
      </c>
      <c r="D46" s="39">
        <f t="shared" ref="D46:D54" si="0">IF(C46="","",(B46*60)/C46)</f>
        <v>90.909090909090921</v>
      </c>
      <c r="E46" s="39">
        <f t="shared" ref="E46:E54" si="1">IF(D46="","",D46*24)</f>
        <v>2181.818181818182</v>
      </c>
      <c r="J46">
        <v>203</v>
      </c>
      <c r="K46">
        <f>L46/N46</f>
        <v>16.25</v>
      </c>
      <c r="L46">
        <v>65</v>
      </c>
      <c r="N46">
        <v>4</v>
      </c>
    </row>
    <row r="47" spans="1:14">
      <c r="A47" t="s">
        <v>238</v>
      </c>
      <c r="B47">
        <v>5</v>
      </c>
      <c r="D47" s="39"/>
      <c r="E47" s="39"/>
    </row>
    <row r="48" spans="1:14">
      <c r="A48" t="s">
        <v>239</v>
      </c>
      <c r="B48">
        <v>5</v>
      </c>
      <c r="D48" s="39" t="str">
        <f t="shared" si="0"/>
        <v/>
      </c>
      <c r="E48" s="39" t="str">
        <f t="shared" si="1"/>
        <v/>
      </c>
    </row>
    <row r="49" spans="1:5">
      <c r="A49" t="s">
        <v>128</v>
      </c>
      <c r="B49">
        <v>5</v>
      </c>
      <c r="D49" s="39" t="str">
        <f t="shared" si="0"/>
        <v/>
      </c>
      <c r="E49" s="39" t="str">
        <f t="shared" si="1"/>
        <v/>
      </c>
    </row>
    <row r="50" spans="1:5">
      <c r="A50" t="s">
        <v>52</v>
      </c>
      <c r="B50">
        <v>5</v>
      </c>
      <c r="D50" s="39" t="str">
        <f t="shared" si="0"/>
        <v/>
      </c>
      <c r="E50" s="39" t="str">
        <f t="shared" si="1"/>
        <v/>
      </c>
    </row>
    <row r="51" spans="1:5">
      <c r="A51" t="s">
        <v>77</v>
      </c>
      <c r="B51">
        <v>5</v>
      </c>
      <c r="D51" s="39" t="str">
        <f t="shared" si="0"/>
        <v/>
      </c>
      <c r="E51" s="39" t="str">
        <f t="shared" si="1"/>
        <v/>
      </c>
    </row>
    <row r="52" spans="1:5">
      <c r="A52" t="s">
        <v>129</v>
      </c>
      <c r="B52">
        <v>5</v>
      </c>
      <c r="D52" s="39" t="str">
        <f t="shared" si="0"/>
        <v/>
      </c>
      <c r="E52" s="39" t="str">
        <f t="shared" si="1"/>
        <v/>
      </c>
    </row>
    <row r="53" spans="1:5">
      <c r="A53" t="s">
        <v>58</v>
      </c>
      <c r="B53">
        <v>5</v>
      </c>
      <c r="D53" s="39" t="str">
        <f t="shared" si="0"/>
        <v/>
      </c>
      <c r="E53" s="39" t="str">
        <f t="shared" si="1"/>
        <v/>
      </c>
    </row>
    <row r="54" spans="1:5">
      <c r="A54" t="s">
        <v>130</v>
      </c>
      <c r="B54">
        <v>5</v>
      </c>
      <c r="D54" s="39" t="str">
        <f t="shared" si="0"/>
        <v/>
      </c>
      <c r="E54" s="39" t="str">
        <f t="shared" si="1"/>
        <v/>
      </c>
    </row>
    <row r="55" spans="1:5">
      <c r="E55" s="3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62"/>
  <sheetViews>
    <sheetView topLeftCell="A4" workbookViewId="0">
      <selection activeCell="A9" sqref="A9:A17"/>
    </sheetView>
  </sheetViews>
  <sheetFormatPr baseColWidth="10" defaultRowHeight="15"/>
  <sheetData>
    <row r="1" spans="1:14">
      <c r="C1" s="1"/>
      <c r="E1" s="11"/>
      <c r="F1" s="11"/>
      <c r="G1" s="11"/>
      <c r="H1" s="11"/>
      <c r="I1" s="11"/>
      <c r="J1" s="11"/>
      <c r="K1" s="11"/>
      <c r="L1" s="11"/>
      <c r="M1" s="11"/>
      <c r="N1" s="11"/>
    </row>
    <row r="3" spans="1:14">
      <c r="B3" s="1" t="s">
        <v>187</v>
      </c>
    </row>
    <row r="5" spans="1:14">
      <c r="C5" t="s">
        <v>41</v>
      </c>
      <c r="D5" t="s">
        <v>42</v>
      </c>
      <c r="E5" t="s">
        <v>43</v>
      </c>
      <c r="F5" t="s">
        <v>44</v>
      </c>
      <c r="G5" t="s">
        <v>45</v>
      </c>
      <c r="H5" t="s">
        <v>46</v>
      </c>
      <c r="I5" t="s">
        <v>47</v>
      </c>
      <c r="J5" t="s">
        <v>88</v>
      </c>
      <c r="K5" t="s">
        <v>87</v>
      </c>
      <c r="L5" t="s">
        <v>86</v>
      </c>
      <c r="M5" t="s">
        <v>62</v>
      </c>
    </row>
    <row r="6" spans="1:14">
      <c r="J6" t="s">
        <v>48</v>
      </c>
      <c r="K6" t="s">
        <v>49</v>
      </c>
      <c r="L6" t="s">
        <v>169</v>
      </c>
    </row>
    <row r="7" spans="1:14">
      <c r="A7" s="1" t="s">
        <v>127</v>
      </c>
    </row>
    <row r="9" spans="1:14">
      <c r="A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4">
      <c r="A10" t="s">
        <v>51</v>
      </c>
      <c r="C10" s="12"/>
      <c r="J10" s="12"/>
      <c r="K10" s="12"/>
    </row>
    <row r="11" spans="1:14">
      <c r="A11" t="s">
        <v>53</v>
      </c>
      <c r="C11" s="12"/>
      <c r="L11" s="12"/>
    </row>
    <row r="12" spans="1:14">
      <c r="A12" t="s">
        <v>128</v>
      </c>
      <c r="C12" s="12"/>
      <c r="J12" s="12"/>
      <c r="K12" s="12"/>
    </row>
    <row r="13" spans="1:14">
      <c r="A13" t="s">
        <v>52</v>
      </c>
      <c r="C13" s="12"/>
      <c r="J13" s="12"/>
      <c r="K13" s="12"/>
    </row>
    <row r="14" spans="1:14">
      <c r="A14" t="s">
        <v>77</v>
      </c>
      <c r="C14" s="12"/>
      <c r="J14" s="12"/>
      <c r="K14" s="12"/>
    </row>
    <row r="15" spans="1:14">
      <c r="A15" t="s">
        <v>129</v>
      </c>
      <c r="C15" s="12"/>
      <c r="J15" s="12"/>
      <c r="K15" s="12"/>
      <c r="L15" s="12"/>
    </row>
    <row r="16" spans="1:14">
      <c r="A16" t="s">
        <v>58</v>
      </c>
      <c r="L16" s="12"/>
    </row>
    <row r="17" spans="1:13">
      <c r="A17" t="s">
        <v>130</v>
      </c>
      <c r="L17" s="12"/>
    </row>
    <row r="19" spans="1:13">
      <c r="A19" s="1" t="s">
        <v>131</v>
      </c>
    </row>
    <row r="21" spans="1:13">
      <c r="A21" t="s">
        <v>132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t="s">
        <v>133</v>
      </c>
      <c r="C22" s="12"/>
      <c r="L22" s="12"/>
    </row>
    <row r="23" spans="1:13">
      <c r="A23" t="s">
        <v>134</v>
      </c>
      <c r="C23" s="12"/>
      <c r="L23" s="12"/>
    </row>
    <row r="24" spans="1:13">
      <c r="A24" t="s">
        <v>135</v>
      </c>
      <c r="C24" s="12"/>
      <c r="L24" s="12"/>
    </row>
    <row r="25" spans="1:13">
      <c r="A25" t="s">
        <v>99</v>
      </c>
      <c r="C25" s="12" t="s">
        <v>171</v>
      </c>
      <c r="J25" s="13"/>
    </row>
    <row r="26" spans="1:13">
      <c r="A26" t="s">
        <v>136</v>
      </c>
      <c r="C26" s="12"/>
      <c r="L26" s="12"/>
    </row>
    <row r="27" spans="1:13">
      <c r="A27" t="s">
        <v>108</v>
      </c>
      <c r="C27" s="12"/>
      <c r="L27" s="12"/>
    </row>
    <row r="28" spans="1:13">
      <c r="A28" t="s">
        <v>137</v>
      </c>
      <c r="C28" s="12"/>
      <c r="J28" s="12"/>
      <c r="K28" s="12"/>
      <c r="L28" s="12"/>
    </row>
    <row r="29" spans="1:13">
      <c r="A29" t="s">
        <v>79</v>
      </c>
      <c r="C29" s="12"/>
      <c r="J29" s="12"/>
      <c r="K29" s="12"/>
      <c r="L29" s="12"/>
    </row>
    <row r="31" spans="1:13">
      <c r="A31" s="1" t="s">
        <v>138</v>
      </c>
    </row>
    <row r="33" spans="1:13">
      <c r="A33" t="s">
        <v>139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>
      <c r="A34" t="s">
        <v>140</v>
      </c>
      <c r="C34" s="12"/>
      <c r="D34" s="12"/>
    </row>
    <row r="35" spans="1:13">
      <c r="A35" t="s">
        <v>141</v>
      </c>
      <c r="C35" s="12"/>
      <c r="D35" s="12"/>
    </row>
    <row r="36" spans="1:13">
      <c r="A36" t="s">
        <v>142</v>
      </c>
      <c r="F36" s="12"/>
    </row>
    <row r="37" spans="1:13">
      <c r="A37" t="s">
        <v>143</v>
      </c>
      <c r="F37" s="12"/>
    </row>
    <row r="38" spans="1:13">
      <c r="A38" t="s">
        <v>144</v>
      </c>
    </row>
    <row r="39" spans="1:13">
      <c r="A39" t="s">
        <v>145</v>
      </c>
    </row>
    <row r="40" spans="1:13">
      <c r="A40" t="s">
        <v>146</v>
      </c>
    </row>
    <row r="42" spans="1:13">
      <c r="A42" s="1" t="s">
        <v>147</v>
      </c>
    </row>
    <row r="44" spans="1:13">
      <c r="A44" t="s">
        <v>148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>
      <c r="A45" t="s">
        <v>149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>
      <c r="A46" t="s">
        <v>150</v>
      </c>
      <c r="E46" s="12"/>
      <c r="J46" s="12"/>
    </row>
    <row r="47" spans="1:13">
      <c r="A47" t="s">
        <v>151</v>
      </c>
      <c r="E47" s="12"/>
      <c r="J47" s="12"/>
    </row>
    <row r="48" spans="1:13">
      <c r="A48" t="s">
        <v>152</v>
      </c>
      <c r="C48" s="12"/>
      <c r="D48" s="13"/>
      <c r="E48" s="13"/>
      <c r="F48" s="13"/>
      <c r="G48" s="13"/>
      <c r="H48" s="13"/>
      <c r="I48" s="13"/>
      <c r="J48" s="13"/>
      <c r="K48" s="13"/>
      <c r="L48" s="12"/>
      <c r="M48" s="13"/>
    </row>
    <row r="49" spans="1:13">
      <c r="A49" t="s">
        <v>153</v>
      </c>
      <c r="C49" s="12"/>
      <c r="D49" s="13"/>
      <c r="E49" s="13"/>
      <c r="F49" s="13"/>
      <c r="G49" s="13"/>
      <c r="H49" s="13"/>
      <c r="I49" s="13"/>
      <c r="J49" s="13"/>
      <c r="K49" s="13"/>
      <c r="L49" s="12"/>
      <c r="M49" s="13"/>
    </row>
    <row r="50" spans="1:13">
      <c r="A50" t="s">
        <v>154</v>
      </c>
      <c r="C50" s="12"/>
      <c r="L50" s="12"/>
    </row>
    <row r="51" spans="1:13">
      <c r="A51" t="s">
        <v>155</v>
      </c>
      <c r="C51" s="12"/>
      <c r="L51" s="12"/>
    </row>
    <row r="52" spans="1:13">
      <c r="A52" t="s">
        <v>156</v>
      </c>
    </row>
    <row r="53" spans="1:13">
      <c r="A53" t="s">
        <v>157</v>
      </c>
    </row>
    <row r="55" spans="1:13">
      <c r="A55" s="1" t="s">
        <v>158</v>
      </c>
    </row>
    <row r="57" spans="1:13">
      <c r="A57" t="s">
        <v>159</v>
      </c>
      <c r="C57" s="12"/>
      <c r="J57" s="12"/>
      <c r="L57" s="12"/>
    </row>
    <row r="58" spans="1:13">
      <c r="A58" t="s">
        <v>160</v>
      </c>
      <c r="C58" s="12" t="s">
        <v>171</v>
      </c>
      <c r="J58" s="12" t="s">
        <v>171</v>
      </c>
      <c r="L58" s="12" t="s">
        <v>171</v>
      </c>
    </row>
    <row r="59" spans="1:13">
      <c r="A59" t="s">
        <v>161</v>
      </c>
      <c r="C59" s="12"/>
      <c r="J59" s="12"/>
      <c r="L59" s="12"/>
    </row>
    <row r="60" spans="1:13" ht="15.75" thickBo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5.75" thickTop="1"/>
    <row r="62" spans="1:13">
      <c r="C62">
        <f t="shared" ref="C62:M62" si="0">IF(SUM(C7:C60)&gt;$F$1,"hors capacité",SUM(C7:C60))</f>
        <v>0</v>
      </c>
      <c r="D62">
        <f t="shared" si="0"/>
        <v>0</v>
      </c>
      <c r="E62">
        <f t="shared" si="0"/>
        <v>0</v>
      </c>
      <c r="F62">
        <f t="shared" si="0"/>
        <v>0</v>
      </c>
      <c r="G62">
        <f t="shared" si="0"/>
        <v>0</v>
      </c>
      <c r="H62">
        <f t="shared" si="0"/>
        <v>0</v>
      </c>
      <c r="I62">
        <f t="shared" si="0"/>
        <v>0</v>
      </c>
      <c r="J62">
        <f t="shared" si="0"/>
        <v>0</v>
      </c>
      <c r="K62">
        <f t="shared" si="0"/>
        <v>0</v>
      </c>
      <c r="L62">
        <f t="shared" si="0"/>
        <v>0</v>
      </c>
      <c r="M62">
        <f t="shared" si="0"/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62"/>
  <sheetViews>
    <sheetView topLeftCell="A7" workbookViewId="0">
      <selection activeCell="L68" sqref="L68"/>
    </sheetView>
  </sheetViews>
  <sheetFormatPr baseColWidth="10" defaultRowHeight="15"/>
  <cols>
    <col min="3" max="3" width="11.42578125" style="16"/>
    <col min="4" max="13" width="11.42578125" style="4"/>
  </cols>
  <sheetData>
    <row r="1" spans="1:14">
      <c r="C1" s="14"/>
      <c r="E1" s="15"/>
      <c r="F1" s="15"/>
      <c r="G1" s="15"/>
      <c r="H1" s="15"/>
      <c r="I1" s="15"/>
      <c r="J1" s="15"/>
      <c r="K1" s="15"/>
      <c r="L1" s="15"/>
      <c r="M1" s="15"/>
      <c r="N1" s="11"/>
    </row>
    <row r="3" spans="1:14">
      <c r="B3" s="1" t="s">
        <v>170</v>
      </c>
    </row>
    <row r="5" spans="1:14">
      <c r="C5" s="16" t="s">
        <v>41</v>
      </c>
      <c r="D5" s="4" t="s">
        <v>42</v>
      </c>
      <c r="E5" s="4" t="s">
        <v>43</v>
      </c>
      <c r="F5" s="4" t="s">
        <v>44</v>
      </c>
      <c r="G5" s="4" t="s">
        <v>45</v>
      </c>
      <c r="H5" s="4" t="s">
        <v>46</v>
      </c>
      <c r="I5" s="4" t="s">
        <v>47</v>
      </c>
      <c r="J5" s="4" t="s">
        <v>88</v>
      </c>
      <c r="K5" s="4" t="s">
        <v>87</v>
      </c>
      <c r="L5" s="4" t="s">
        <v>86</v>
      </c>
      <c r="M5" s="4" t="s">
        <v>62</v>
      </c>
    </row>
    <row r="6" spans="1:14">
      <c r="J6" s="4" t="s">
        <v>48</v>
      </c>
      <c r="K6" s="4" t="s">
        <v>49</v>
      </c>
      <c r="L6" s="4" t="s">
        <v>169</v>
      </c>
    </row>
    <row r="7" spans="1:14">
      <c r="A7" s="1" t="s">
        <v>127</v>
      </c>
    </row>
    <row r="9" spans="1:14">
      <c r="A9" t="s">
        <v>50</v>
      </c>
    </row>
    <row r="10" spans="1:14">
      <c r="A10" t="s">
        <v>51</v>
      </c>
    </row>
    <row r="11" spans="1:14">
      <c r="A11" t="s">
        <v>53</v>
      </c>
    </row>
    <row r="12" spans="1:14">
      <c r="A12" t="s">
        <v>128</v>
      </c>
    </row>
    <row r="13" spans="1:14">
      <c r="A13" t="s">
        <v>52</v>
      </c>
    </row>
    <row r="14" spans="1:14">
      <c r="A14" t="s">
        <v>77</v>
      </c>
    </row>
    <row r="15" spans="1:14">
      <c r="A15" t="s">
        <v>129</v>
      </c>
    </row>
    <row r="16" spans="1:14">
      <c r="A16" t="s">
        <v>58</v>
      </c>
    </row>
    <row r="17" spans="1:3">
      <c r="A17" t="s">
        <v>130</v>
      </c>
    </row>
    <row r="19" spans="1:3">
      <c r="A19" s="1" t="s">
        <v>131</v>
      </c>
    </row>
    <row r="21" spans="1:3">
      <c r="A21" t="s">
        <v>132</v>
      </c>
    </row>
    <row r="22" spans="1:3">
      <c r="A22" t="s">
        <v>133</v>
      </c>
    </row>
    <row r="23" spans="1:3">
      <c r="A23" t="s">
        <v>134</v>
      </c>
    </row>
    <row r="24" spans="1:3">
      <c r="A24" t="s">
        <v>135</v>
      </c>
    </row>
    <row r="25" spans="1:3">
      <c r="A25" t="s">
        <v>99</v>
      </c>
      <c r="C25" s="17">
        <v>10000</v>
      </c>
    </row>
    <row r="26" spans="1:3">
      <c r="A26" t="s">
        <v>136</v>
      </c>
    </row>
    <row r="27" spans="1:3">
      <c r="A27" t="s">
        <v>108</v>
      </c>
    </row>
    <row r="28" spans="1:3">
      <c r="A28" t="s">
        <v>137</v>
      </c>
    </row>
    <row r="29" spans="1:3">
      <c r="A29" t="s">
        <v>79</v>
      </c>
    </row>
    <row r="31" spans="1:3">
      <c r="A31" s="1" t="s">
        <v>138</v>
      </c>
    </row>
    <row r="33" spans="1:1">
      <c r="A33" t="s">
        <v>139</v>
      </c>
    </row>
    <row r="34" spans="1:1">
      <c r="A34" t="s">
        <v>140</v>
      </c>
    </row>
    <row r="35" spans="1:1">
      <c r="A35" t="s">
        <v>141</v>
      </c>
    </row>
    <row r="36" spans="1:1">
      <c r="A36" t="s">
        <v>142</v>
      </c>
    </row>
    <row r="37" spans="1:1">
      <c r="A37" t="s">
        <v>143</v>
      </c>
    </row>
    <row r="38" spans="1:1">
      <c r="A38" t="s">
        <v>144</v>
      </c>
    </row>
    <row r="39" spans="1:1">
      <c r="A39" t="s">
        <v>145</v>
      </c>
    </row>
    <row r="40" spans="1:1">
      <c r="A40" t="s">
        <v>146</v>
      </c>
    </row>
    <row r="42" spans="1:1">
      <c r="A42" s="1" t="s">
        <v>147</v>
      </c>
    </row>
    <row r="44" spans="1:1">
      <c r="A44" t="s">
        <v>148</v>
      </c>
    </row>
    <row r="45" spans="1:1">
      <c r="A45" t="s">
        <v>149</v>
      </c>
    </row>
    <row r="46" spans="1:1">
      <c r="A46" t="s">
        <v>150</v>
      </c>
    </row>
    <row r="47" spans="1:1">
      <c r="A47" t="s">
        <v>151</v>
      </c>
    </row>
    <row r="48" spans="1:1">
      <c r="A48" t="s">
        <v>152</v>
      </c>
    </row>
    <row r="49" spans="1:13">
      <c r="A49" t="s">
        <v>153</v>
      </c>
    </row>
    <row r="50" spans="1:13">
      <c r="A50" t="s">
        <v>154</v>
      </c>
    </row>
    <row r="51" spans="1:13">
      <c r="A51" t="s">
        <v>155</v>
      </c>
    </row>
    <row r="52" spans="1:13">
      <c r="A52" t="s">
        <v>156</v>
      </c>
    </row>
    <row r="53" spans="1:13">
      <c r="A53" t="s">
        <v>157</v>
      </c>
    </row>
    <row r="55" spans="1:13">
      <c r="A55" s="1" t="s">
        <v>158</v>
      </c>
    </row>
    <row r="57" spans="1:13">
      <c r="A57" t="s">
        <v>159</v>
      </c>
    </row>
    <row r="58" spans="1:13">
      <c r="A58" t="s">
        <v>160</v>
      </c>
      <c r="C58" s="17">
        <v>10000</v>
      </c>
    </row>
    <row r="59" spans="1:13">
      <c r="A59" t="s">
        <v>161</v>
      </c>
    </row>
    <row r="60" spans="1:13" ht="15.75" thickBot="1">
      <c r="A60" s="9"/>
      <c r="B60" s="9"/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3" ht="15.75" thickTop="1"/>
    <row r="62" spans="1:13">
      <c r="C62" s="16">
        <f>SUM(C7:C60)</f>
        <v>20000</v>
      </c>
      <c r="D62" s="16">
        <f t="shared" ref="D62:M62" si="0">SUM(D7:D60)</f>
        <v>0</v>
      </c>
      <c r="E62" s="16">
        <f t="shared" si="0"/>
        <v>0</v>
      </c>
      <c r="F62" s="16">
        <f t="shared" si="0"/>
        <v>0</v>
      </c>
      <c r="G62" s="16">
        <f t="shared" si="0"/>
        <v>0</v>
      </c>
      <c r="H62" s="16">
        <f t="shared" si="0"/>
        <v>0</v>
      </c>
      <c r="I62" s="16">
        <f t="shared" si="0"/>
        <v>0</v>
      </c>
      <c r="J62" s="16">
        <f t="shared" si="0"/>
        <v>0</v>
      </c>
      <c r="K62" s="16">
        <f t="shared" si="0"/>
        <v>0</v>
      </c>
      <c r="L62" s="16">
        <f t="shared" si="0"/>
        <v>0</v>
      </c>
      <c r="M62" s="16">
        <f t="shared" si="0"/>
        <v>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Plan des Iles </vt:lpstr>
      <vt:lpstr>A faire </vt:lpstr>
      <vt:lpstr>Boosts</vt:lpstr>
      <vt:lpstr>rubis </vt:lpstr>
      <vt:lpstr>Droits</vt:lpstr>
      <vt:lpstr>Iles et Ressources </vt:lpstr>
      <vt:lpstr>Chaines de production</vt:lpstr>
      <vt:lpstr>Production</vt:lpstr>
      <vt:lpstr>Commerce</vt:lpstr>
      <vt:lpstr>Consommation</vt:lpstr>
      <vt:lpstr>Demande</vt:lpstr>
      <vt:lpstr>Routes Maritimes </vt:lpstr>
      <vt:lpstr>Epices Teintures Soies</vt:lpstr>
      <vt:lpstr>PVE</vt:lpstr>
      <vt:lpstr>Grandes iles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2015-03-18T14:27:31Z</dcterms:modified>
</cp:coreProperties>
</file>