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165" yWindow="-60" windowWidth="13500" windowHeight="12720" tabRatio="799"/>
  </bookViews>
  <sheets>
    <sheet name="Poules CDM 2014" sheetId="14" r:id="rId1"/>
  </sheets>
  <definedNames>
    <definedName name="RiskAutoStopPercChange">1.5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NumIterations">3000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2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</definedNames>
  <calcPr calcId="145621"/>
</workbook>
</file>

<file path=xl/calcChain.xml><?xml version="1.0" encoding="utf-8"?>
<calcChain xmlns="http://schemas.openxmlformats.org/spreadsheetml/2006/main">
  <c r="BE3" i="14" l="1"/>
  <c r="U5" i="14"/>
  <c r="W5" i="14"/>
  <c r="X5" i="14"/>
  <c r="AA5" i="14"/>
  <c r="AB5" i="14"/>
  <c r="Z7" i="14" s="1"/>
  <c r="AC5" i="14"/>
  <c r="Z8" i="14" s="1"/>
  <c r="U6" i="14"/>
  <c r="W6" i="14"/>
  <c r="X6" i="14"/>
  <c r="AC6" i="14"/>
  <c r="AA8" i="14" s="1"/>
  <c r="U7" i="14"/>
  <c r="W7" i="14"/>
  <c r="X7" i="14"/>
  <c r="AA7" i="14"/>
  <c r="AC7" i="14"/>
  <c r="AB8" i="14" s="1"/>
  <c r="U8" i="14"/>
  <c r="W8" i="14"/>
  <c r="X8" i="14"/>
  <c r="U13" i="14"/>
  <c r="W13" i="14"/>
  <c r="X13" i="14"/>
  <c r="AA13" i="14"/>
  <c r="Z14" i="14" s="1"/>
  <c r="AB13" i="14"/>
  <c r="AC13" i="14"/>
  <c r="Z16" i="14" s="1"/>
  <c r="U14" i="14"/>
  <c r="W14" i="14"/>
  <c r="X14" i="14"/>
  <c r="AC14" i="14"/>
  <c r="U15" i="14"/>
  <c r="W15" i="14"/>
  <c r="X15" i="14"/>
  <c r="AA15" i="14"/>
  <c r="AC15" i="14"/>
  <c r="AB16" i="14" s="1"/>
  <c r="U16" i="14"/>
  <c r="W16" i="14"/>
  <c r="X16" i="14"/>
  <c r="AA16" i="14"/>
  <c r="U21" i="14"/>
  <c r="W21" i="14"/>
  <c r="X21" i="14"/>
  <c r="AA21" i="14"/>
  <c r="AB21" i="14"/>
  <c r="AC21" i="14"/>
  <c r="Z24" i="14" s="1"/>
  <c r="U22" i="14"/>
  <c r="W22" i="14"/>
  <c r="X22" i="14"/>
  <c r="Z22" i="14"/>
  <c r="AC22" i="14"/>
  <c r="AA24" i="14" s="1"/>
  <c r="U23" i="14"/>
  <c r="W23" i="14"/>
  <c r="X23" i="14"/>
  <c r="AA23" i="14"/>
  <c r="AB22" i="14" s="1"/>
  <c r="AC23" i="14"/>
  <c r="AB24" i="14" s="1"/>
  <c r="U24" i="14"/>
  <c r="W24" i="14"/>
  <c r="X24" i="14"/>
  <c r="U29" i="14"/>
  <c r="W29" i="14"/>
  <c r="X29" i="14"/>
  <c r="AA29" i="14"/>
  <c r="AB29" i="14"/>
  <c r="AC29" i="14"/>
  <c r="Z32" i="14" s="1"/>
  <c r="U30" i="14"/>
  <c r="W30" i="14"/>
  <c r="X30" i="14"/>
  <c r="AC30" i="14"/>
  <c r="AA32" i="14" s="1"/>
  <c r="U31" i="14"/>
  <c r="W31" i="14"/>
  <c r="X31" i="14"/>
  <c r="Z31" i="14"/>
  <c r="AA31" i="14"/>
  <c r="AB30" i="14" s="1"/>
  <c r="AC31" i="14"/>
  <c r="AB32" i="14" s="1"/>
  <c r="U32" i="14"/>
  <c r="W32" i="14"/>
  <c r="X32" i="14"/>
  <c r="U37" i="14"/>
  <c r="W37" i="14"/>
  <c r="X37" i="14"/>
  <c r="AA37" i="14"/>
  <c r="AB37" i="14"/>
  <c r="Z39" i="14" s="1"/>
  <c r="AC37" i="14"/>
  <c r="Z40" i="14" s="1"/>
  <c r="U38" i="14"/>
  <c r="W38" i="14"/>
  <c r="X38" i="14"/>
  <c r="AC38" i="14"/>
  <c r="AA40" i="14" s="1"/>
  <c r="U39" i="14"/>
  <c r="W39" i="14"/>
  <c r="X39" i="14"/>
  <c r="AA39" i="14"/>
  <c r="AC39" i="14"/>
  <c r="AB40" i="14" s="1"/>
  <c r="U40" i="14"/>
  <c r="W40" i="14"/>
  <c r="X40" i="14"/>
  <c r="U45" i="14"/>
  <c r="W45" i="14"/>
  <c r="X45" i="14"/>
  <c r="AA45" i="14"/>
  <c r="Z46" i="14" s="1"/>
  <c r="AB45" i="14"/>
  <c r="Z47" i="14" s="1"/>
  <c r="AC45" i="14"/>
  <c r="Z48" i="14" s="1"/>
  <c r="U46" i="14"/>
  <c r="W46" i="14"/>
  <c r="X46" i="14"/>
  <c r="AC46" i="14"/>
  <c r="AA48" i="14" s="1"/>
  <c r="U47" i="14"/>
  <c r="W47" i="14"/>
  <c r="X47" i="14"/>
  <c r="AA47" i="14"/>
  <c r="AB46" i="14" s="1"/>
  <c r="AC47" i="14"/>
  <c r="AB48" i="14" s="1"/>
  <c r="U48" i="14"/>
  <c r="W48" i="14"/>
  <c r="X48" i="14"/>
  <c r="U53" i="14"/>
  <c r="W53" i="14"/>
  <c r="X53" i="14"/>
  <c r="AA53" i="14"/>
  <c r="AB53" i="14"/>
  <c r="Z55" i="14" s="1"/>
  <c r="AC53" i="14"/>
  <c r="Z56" i="14" s="1"/>
  <c r="U54" i="14"/>
  <c r="W54" i="14"/>
  <c r="X54" i="14"/>
  <c r="Z54" i="14"/>
  <c r="AC54" i="14"/>
  <c r="AA56" i="14" s="1"/>
  <c r="U55" i="14"/>
  <c r="W55" i="14"/>
  <c r="X55" i="14"/>
  <c r="AA55" i="14"/>
  <c r="AB54" i="14" s="1"/>
  <c r="AC55" i="14"/>
  <c r="AB56" i="14" s="1"/>
  <c r="U56" i="14"/>
  <c r="W56" i="14"/>
  <c r="X56" i="14"/>
  <c r="U61" i="14"/>
  <c r="W61" i="14"/>
  <c r="X61" i="14"/>
  <c r="AA61" i="14"/>
  <c r="AB61" i="14"/>
  <c r="Z63" i="14" s="1"/>
  <c r="AC61" i="14"/>
  <c r="Z64" i="14" s="1"/>
  <c r="U62" i="14"/>
  <c r="W62" i="14"/>
  <c r="X62" i="14"/>
  <c r="AC62" i="14"/>
  <c r="AA64" i="14" s="1"/>
  <c r="U63" i="14"/>
  <c r="W63" i="14"/>
  <c r="X63" i="14"/>
  <c r="AA63" i="14"/>
  <c r="AC63" i="14"/>
  <c r="AB64" i="14" s="1"/>
  <c r="U64" i="14"/>
  <c r="W64" i="14"/>
  <c r="X64" i="14"/>
  <c r="AI29" i="14" l="1"/>
  <c r="Y61" i="14"/>
  <c r="Y62" i="14"/>
  <c r="Y64" i="14"/>
  <c r="Y54" i="14"/>
  <c r="AH46" i="14"/>
  <c r="AK39" i="14"/>
  <c r="AJ40" i="14"/>
  <c r="Y23" i="14"/>
  <c r="AJ21" i="14"/>
  <c r="AK7" i="14"/>
  <c r="AJ39" i="14"/>
  <c r="Y48" i="14"/>
  <c r="AK30" i="14"/>
  <c r="AH53" i="14"/>
  <c r="Y46" i="14"/>
  <c r="AE48" i="14" s="1"/>
  <c r="AK40" i="14"/>
  <c r="AJ29" i="14"/>
  <c r="AK15" i="14"/>
  <c r="AK48" i="14"/>
  <c r="Y40" i="14"/>
  <c r="Y53" i="14"/>
  <c r="AI48" i="14"/>
  <c r="Y55" i="14"/>
  <c r="AK56" i="14"/>
  <c r="Y63" i="14"/>
  <c r="AD63" i="14" s="1"/>
  <c r="AH61" i="14"/>
  <c r="AI64" i="14"/>
  <c r="AK63" i="14"/>
  <c r="AK54" i="14"/>
  <c r="AI54" i="14"/>
  <c r="Y47" i="14"/>
  <c r="AE47" i="14" s="1"/>
  <c r="Y39" i="14"/>
  <c r="AG39" i="14" s="1"/>
  <c r="AI37" i="14"/>
  <c r="Y32" i="14"/>
  <c r="Y30" i="14"/>
  <c r="Y22" i="14"/>
  <c r="AF22" i="14" s="1"/>
  <c r="AH21" i="14"/>
  <c r="AI22" i="14"/>
  <c r="Y21" i="14"/>
  <c r="AK16" i="14"/>
  <c r="Y15" i="14"/>
  <c r="AJ13" i="14"/>
  <c r="Y13" i="14"/>
  <c r="Y6" i="14"/>
  <c r="AH5" i="14"/>
  <c r="Y5" i="14"/>
  <c r="AH55" i="14"/>
  <c r="AJ55" i="14"/>
  <c r="AI8" i="14"/>
  <c r="V53" i="14"/>
  <c r="AI53" i="14"/>
  <c r="AJ45" i="14"/>
  <c r="Y29" i="14"/>
  <c r="Y24" i="14"/>
  <c r="Y14" i="14"/>
  <c r="AJ5" i="14"/>
  <c r="AK55" i="14"/>
  <c r="AJ48" i="14"/>
  <c r="AJ37" i="14"/>
  <c r="Y31" i="14"/>
  <c r="Y7" i="14"/>
  <c r="V21" i="14"/>
  <c r="AK47" i="14"/>
  <c r="AK23" i="14"/>
  <c r="AI21" i="14"/>
  <c r="V61" i="14"/>
  <c r="V39" i="14"/>
  <c r="V32" i="14"/>
  <c r="V22" i="14"/>
  <c r="AI16" i="14"/>
  <c r="V13" i="14"/>
  <c r="Y8" i="14"/>
  <c r="AB6" i="14"/>
  <c r="AK6" i="14" s="1"/>
  <c r="Y56" i="14"/>
  <c r="Y45" i="14"/>
  <c r="AH39" i="14"/>
  <c r="AB38" i="14"/>
  <c r="AK38" i="14" s="1"/>
  <c r="AJ32" i="14"/>
  <c r="Z23" i="14"/>
  <c r="AJ23" i="14" s="1"/>
  <c r="Y16" i="14"/>
  <c r="V46" i="14"/>
  <c r="AJ64" i="14"/>
  <c r="Y37" i="14"/>
  <c r="V29" i="14"/>
  <c r="AJ8" i="14"/>
  <c r="V47" i="14"/>
  <c r="AH47" i="14"/>
  <c r="AJ47" i="14"/>
  <c r="AH63" i="14"/>
  <c r="AJ63" i="14"/>
  <c r="V40" i="14"/>
  <c r="V63" i="14"/>
  <c r="AI56" i="14"/>
  <c r="AJ56" i="14"/>
  <c r="V56" i="14"/>
  <c r="V45" i="14"/>
  <c r="AI40" i="14"/>
  <c r="AK31" i="14"/>
  <c r="AH29" i="14"/>
  <c r="AH54" i="14"/>
  <c r="V24" i="14"/>
  <c r="AK24" i="14"/>
  <c r="AB62" i="14"/>
  <c r="AK62" i="14" s="1"/>
  <c r="AJ61" i="14"/>
  <c r="AJ53" i="14"/>
  <c r="AI46" i="14"/>
  <c r="Y38" i="14"/>
  <c r="AI24" i="14"/>
  <c r="AK64" i="14"/>
  <c r="AK46" i="14"/>
  <c r="V64" i="14"/>
  <c r="Z62" i="14"/>
  <c r="AI61" i="14"/>
  <c r="V55" i="14"/>
  <c r="V48" i="14"/>
  <c r="V8" i="14"/>
  <c r="V37" i="14"/>
  <c r="Z38" i="14"/>
  <c r="V7" i="14"/>
  <c r="AH7" i="14"/>
  <c r="AJ7" i="14"/>
  <c r="V54" i="14"/>
  <c r="AH45" i="14"/>
  <c r="AI45" i="14"/>
  <c r="AH22" i="14"/>
  <c r="AK22" i="14"/>
  <c r="AH31" i="14"/>
  <c r="AJ31" i="14"/>
  <c r="AK32" i="14"/>
  <c r="AI32" i="14"/>
  <c r="AH37" i="14"/>
  <c r="Z30" i="14"/>
  <c r="V31" i="14"/>
  <c r="AJ24" i="14"/>
  <c r="AI13" i="14"/>
  <c r="Z6" i="14"/>
  <c r="V16" i="14"/>
  <c r="AB14" i="14"/>
  <c r="AH13" i="14"/>
  <c r="V5" i="14"/>
  <c r="Z15" i="14"/>
  <c r="AI14" i="14"/>
  <c r="AK8" i="14"/>
  <c r="AJ16" i="14"/>
  <c r="AI5" i="14"/>
  <c r="I61" i="14"/>
  <c r="N60" i="14"/>
  <c r="I53" i="14"/>
  <c r="N52" i="14"/>
  <c r="I45" i="14"/>
  <c r="N44" i="14"/>
  <c r="I37" i="14"/>
  <c r="N36" i="14"/>
  <c r="I29" i="14"/>
  <c r="N28" i="14"/>
  <c r="I21" i="14"/>
  <c r="N20" i="14"/>
  <c r="I13" i="14"/>
  <c r="N12" i="14"/>
  <c r="I5" i="14"/>
  <c r="N4" i="14"/>
  <c r="AE53" i="14" l="1"/>
  <c r="AE55" i="14"/>
  <c r="AG54" i="14"/>
  <c r="AG61" i="14"/>
  <c r="AG62" i="14"/>
  <c r="AE61" i="14"/>
  <c r="AD62" i="14"/>
  <c r="AF24" i="14"/>
  <c r="AF14" i="14"/>
  <c r="AG13" i="14"/>
  <c r="AF6" i="14"/>
  <c r="AF64" i="14"/>
  <c r="AD39" i="14"/>
  <c r="AE64" i="14"/>
  <c r="AG55" i="14"/>
  <c r="AD64" i="14"/>
  <c r="AD14" i="14"/>
  <c r="AD30" i="14"/>
  <c r="AF40" i="14"/>
  <c r="AG14" i="14"/>
  <c r="AG7" i="14"/>
  <c r="AF21" i="14"/>
  <c r="AF48" i="14"/>
  <c r="AF54" i="14"/>
  <c r="AG46" i="14"/>
  <c r="AD22" i="14"/>
  <c r="AF37" i="14"/>
  <c r="AD54" i="14"/>
  <c r="AE23" i="14"/>
  <c r="AF62" i="14"/>
  <c r="AE63" i="14"/>
  <c r="AG29" i="14"/>
  <c r="AG31" i="14"/>
  <c r="AD55" i="14"/>
  <c r="AD46" i="14"/>
  <c r="AD16" i="14"/>
  <c r="AE7" i="14"/>
  <c r="AE8" i="14"/>
  <c r="AE13" i="14"/>
  <c r="AF53" i="14"/>
  <c r="AD23" i="14"/>
  <c r="AG63" i="14"/>
  <c r="AF13" i="14"/>
  <c r="AD15" i="14"/>
  <c r="AE32" i="14"/>
  <c r="AD40" i="14"/>
  <c r="AD7" i="14"/>
  <c r="V23" i="14"/>
  <c r="AP21" i="14" s="1"/>
  <c r="AF46" i="14"/>
  <c r="AG37" i="14"/>
  <c r="AG53" i="14"/>
  <c r="AG6" i="14"/>
  <c r="AE21" i="14"/>
  <c r="AF61" i="14"/>
  <c r="AG47" i="14"/>
  <c r="AE37" i="14"/>
  <c r="AE31" i="14"/>
  <c r="AF32" i="14"/>
  <c r="AD31" i="14"/>
  <c r="AG30" i="14"/>
  <c r="AD32" i="14"/>
  <c r="AF30" i="14"/>
  <c r="AF29" i="14"/>
  <c r="AG22" i="14"/>
  <c r="AF16" i="14"/>
  <c r="AG15" i="14"/>
  <c r="AD8" i="14"/>
  <c r="AG5" i="14"/>
  <c r="AF5" i="14"/>
  <c r="AE5" i="14"/>
  <c r="AD6" i="14"/>
  <c r="AF8" i="14"/>
  <c r="AH23" i="14"/>
  <c r="AE15" i="14"/>
  <c r="AE45" i="14"/>
  <c r="AD48" i="14"/>
  <c r="AD56" i="14"/>
  <c r="AG45" i="14"/>
  <c r="AE16" i="14"/>
  <c r="AF45" i="14"/>
  <c r="AD47" i="14"/>
  <c r="AE29" i="14"/>
  <c r="AE56" i="14"/>
  <c r="AE24" i="14"/>
  <c r="AD24" i="14"/>
  <c r="AG21" i="14"/>
  <c r="AG23" i="14"/>
  <c r="AF56" i="14"/>
  <c r="AI38" i="14"/>
  <c r="V38" i="14"/>
  <c r="AP37" i="14" s="1"/>
  <c r="AH38" i="14"/>
  <c r="AH62" i="14"/>
  <c r="V62" i="14"/>
  <c r="AI62" i="14"/>
  <c r="AP53" i="14"/>
  <c r="V14" i="14"/>
  <c r="AK14" i="14"/>
  <c r="V6" i="14"/>
  <c r="AP5" i="14" s="1"/>
  <c r="AH6" i="14"/>
  <c r="AI6" i="14"/>
  <c r="AH30" i="14"/>
  <c r="V30" i="14"/>
  <c r="AI30" i="14"/>
  <c r="AH14" i="14"/>
  <c r="AF38" i="14"/>
  <c r="AG38" i="14"/>
  <c r="AE39" i="14"/>
  <c r="AE40" i="14"/>
  <c r="AP45" i="14"/>
  <c r="AD38" i="14"/>
  <c r="V15" i="14"/>
  <c r="AH15" i="14"/>
  <c r="AJ15" i="14"/>
  <c r="AQ21" i="14" l="1"/>
  <c r="AR21" i="14"/>
  <c r="AS21" i="14"/>
  <c r="AT21" i="14"/>
  <c r="AR5" i="14"/>
  <c r="AS5" i="14"/>
  <c r="AT5" i="14"/>
  <c r="AQ5" i="14"/>
  <c r="AP29" i="14"/>
  <c r="AT53" i="14"/>
  <c r="AQ53" i="14"/>
  <c r="AR53" i="14"/>
  <c r="AS53" i="14"/>
  <c r="AQ37" i="14"/>
  <c r="AR37" i="14"/>
  <c r="AS37" i="14"/>
  <c r="AT37" i="14"/>
  <c r="AR45" i="14"/>
  <c r="AS45" i="14"/>
  <c r="AQ45" i="14"/>
  <c r="AT45" i="14"/>
  <c r="AP61" i="14"/>
  <c r="AP13" i="14"/>
  <c r="AV45" i="14" l="1"/>
  <c r="BD45" i="14" s="1"/>
  <c r="AN45" i="14" s="1"/>
  <c r="AL47" i="14" s="1"/>
  <c r="AV21" i="14"/>
  <c r="BD21" i="14" s="1"/>
  <c r="AN21" i="14" s="1"/>
  <c r="AL23" i="14" s="1"/>
  <c r="AX21" i="14"/>
  <c r="BD22" i="14" s="1"/>
  <c r="AN22" i="14" s="1"/>
  <c r="AM23" i="14" s="1"/>
  <c r="AZ53" i="14"/>
  <c r="BE55" i="14" s="1"/>
  <c r="AO55" i="14" s="1"/>
  <c r="AN56" i="14" s="1"/>
  <c r="AY53" i="14"/>
  <c r="BE54" i="14" s="1"/>
  <c r="AO54" i="14" s="1"/>
  <c r="AM56" i="14" s="1"/>
  <c r="AU21" i="14"/>
  <c r="BC21" i="14" s="1"/>
  <c r="AM21" i="14" s="1"/>
  <c r="AZ45" i="14"/>
  <c r="BE47" i="14" s="1"/>
  <c r="AO47" i="14" s="1"/>
  <c r="AN48" i="14" s="1"/>
  <c r="AW21" i="14"/>
  <c r="BE21" i="14" s="1"/>
  <c r="AO21" i="14" s="1"/>
  <c r="AL24" i="14" s="1"/>
  <c r="AW45" i="14"/>
  <c r="BE45" i="14" s="1"/>
  <c r="AO45" i="14" s="1"/>
  <c r="AL48" i="14" s="1"/>
  <c r="AY5" i="14"/>
  <c r="BE6" i="14" s="1"/>
  <c r="AO6" i="14" s="1"/>
  <c r="AM8" i="14" s="1"/>
  <c r="AZ21" i="14"/>
  <c r="BE23" i="14" s="1"/>
  <c r="AO23" i="14" s="1"/>
  <c r="AN24" i="14" s="1"/>
  <c r="AY21" i="14"/>
  <c r="BE22" i="14" s="1"/>
  <c r="AO22" i="14" s="1"/>
  <c r="AM24" i="14" s="1"/>
  <c r="AZ37" i="14"/>
  <c r="BE39" i="14" s="1"/>
  <c r="AO39" i="14" s="1"/>
  <c r="AN40" i="14" s="1"/>
  <c r="AX37" i="14"/>
  <c r="BD38" i="14" s="1"/>
  <c r="AN38" i="14" s="1"/>
  <c r="AM39" i="14" s="1"/>
  <c r="AX5" i="14"/>
  <c r="BD6" i="14" s="1"/>
  <c r="AN6" i="14" s="1"/>
  <c r="AM7" i="14" s="1"/>
  <c r="AY45" i="14"/>
  <c r="BE46" i="14" s="1"/>
  <c r="AO46" i="14" s="1"/>
  <c r="AM48" i="14" s="1"/>
  <c r="AW37" i="14"/>
  <c r="BE37" i="14" s="1"/>
  <c r="AO37" i="14" s="1"/>
  <c r="AL40" i="14" s="1"/>
  <c r="AU45" i="14"/>
  <c r="BC45" i="14" s="1"/>
  <c r="AM45" i="14" s="1"/>
  <c r="AX45" i="14"/>
  <c r="BD46" i="14" s="1"/>
  <c r="AN46" i="14" s="1"/>
  <c r="AM47" i="14" s="1"/>
  <c r="AV53" i="14"/>
  <c r="BD53" i="14" s="1"/>
  <c r="AN53" i="14" s="1"/>
  <c r="AL55" i="14" s="1"/>
  <c r="AZ5" i="14"/>
  <c r="BE7" i="14" s="1"/>
  <c r="AO7" i="14" s="1"/>
  <c r="AN8" i="14" s="1"/>
  <c r="AS61" i="14"/>
  <c r="AT61" i="14"/>
  <c r="AQ61" i="14"/>
  <c r="AR61" i="14"/>
  <c r="AT29" i="14"/>
  <c r="AQ29" i="14"/>
  <c r="AR29" i="14"/>
  <c r="AS29" i="14"/>
  <c r="AW5" i="14"/>
  <c r="BE5" i="14" s="1"/>
  <c r="AO5" i="14" s="1"/>
  <c r="AL8" i="14" s="1"/>
  <c r="AV37" i="14"/>
  <c r="BD37" i="14" s="1"/>
  <c r="AN37" i="14" s="1"/>
  <c r="AL39" i="14" s="1"/>
  <c r="AV5" i="14"/>
  <c r="BD5" i="14" s="1"/>
  <c r="AN5" i="14" s="1"/>
  <c r="AL7" i="14" s="1"/>
  <c r="AU37" i="14"/>
  <c r="BC37" i="14" s="1"/>
  <c r="AM37" i="14" s="1"/>
  <c r="AY37" i="14"/>
  <c r="BE38" i="14" s="1"/>
  <c r="AO38" i="14" s="1"/>
  <c r="AM40" i="14" s="1"/>
  <c r="AX53" i="14"/>
  <c r="BD54" i="14" s="1"/>
  <c r="AN54" i="14" s="1"/>
  <c r="AM55" i="14" s="1"/>
  <c r="AU5" i="14"/>
  <c r="AT13" i="14"/>
  <c r="AQ13" i="14"/>
  <c r="AR13" i="14"/>
  <c r="AS13" i="14"/>
  <c r="AW53" i="14"/>
  <c r="BE53" i="14" s="1"/>
  <c r="AO53" i="14" s="1"/>
  <c r="AL56" i="14" s="1"/>
  <c r="AU53" i="14"/>
  <c r="BC53" i="14" s="1"/>
  <c r="AM53" i="14" s="1"/>
  <c r="AY29" i="14" l="1"/>
  <c r="BE30" i="14" s="1"/>
  <c r="AO30" i="14" s="1"/>
  <c r="AM32" i="14" s="1"/>
  <c r="T21" i="14"/>
  <c r="T56" i="14"/>
  <c r="T24" i="14"/>
  <c r="AL22" i="14"/>
  <c r="T22" i="14" s="1"/>
  <c r="AW29" i="14"/>
  <c r="BE29" i="14" s="1"/>
  <c r="AO29" i="14" s="1"/>
  <c r="AL32" i="14" s="1"/>
  <c r="T47" i="14"/>
  <c r="T23" i="14"/>
  <c r="T48" i="14"/>
  <c r="T7" i="14"/>
  <c r="BA5" i="14" a="1"/>
  <c r="BA5" i="14" s="1"/>
  <c r="BA21" i="14" a="1"/>
  <c r="BA21" i="14" s="1"/>
  <c r="AW13" i="14"/>
  <c r="BE13" i="14" s="1"/>
  <c r="AO13" i="14" s="1"/>
  <c r="AL16" i="14" s="1"/>
  <c r="T39" i="14"/>
  <c r="T8" i="14"/>
  <c r="AV61" i="14"/>
  <c r="BD61" i="14" s="1"/>
  <c r="AN61" i="14" s="1"/>
  <c r="AL63" i="14" s="1"/>
  <c r="AL54" i="14"/>
  <c r="T54" i="14" s="1"/>
  <c r="T53" i="14"/>
  <c r="T55" i="14"/>
  <c r="AL46" i="14"/>
  <c r="T46" i="14" s="1"/>
  <c r="T45" i="14"/>
  <c r="T40" i="14"/>
  <c r="AL38" i="14"/>
  <c r="T38" i="14" s="1"/>
  <c r="T37" i="14"/>
  <c r="BA45" i="14" a="1"/>
  <c r="BA45" i="14" s="1"/>
  <c r="AW61" i="14"/>
  <c r="BE61" i="14" s="1"/>
  <c r="AO61" i="14" s="1"/>
  <c r="AL64" i="14" s="1"/>
  <c r="AU61" i="14"/>
  <c r="BC61" i="14" s="1"/>
  <c r="AM61" i="14" s="1"/>
  <c r="AV29" i="14"/>
  <c r="BD29" i="14" s="1"/>
  <c r="AN29" i="14" s="1"/>
  <c r="AL31" i="14" s="1"/>
  <c r="AZ13" i="14"/>
  <c r="BE15" i="14" s="1"/>
  <c r="AO15" i="14" s="1"/>
  <c r="AN16" i="14" s="1"/>
  <c r="AZ29" i="14"/>
  <c r="BE31" i="14" s="1"/>
  <c r="AO31" i="14" s="1"/>
  <c r="AN32" i="14" s="1"/>
  <c r="AU13" i="14"/>
  <c r="BC13" i="14" s="1"/>
  <c r="AM13" i="14" s="1"/>
  <c r="AY13" i="14"/>
  <c r="BE14" i="14" s="1"/>
  <c r="AO14" i="14" s="1"/>
  <c r="AM16" i="14" s="1"/>
  <c r="AX61" i="14"/>
  <c r="BD62" i="14" s="1"/>
  <c r="AN62" i="14" s="1"/>
  <c r="AM63" i="14" s="1"/>
  <c r="AX13" i="14"/>
  <c r="BD14" i="14" s="1"/>
  <c r="AN14" i="14" s="1"/>
  <c r="AM15" i="14" s="1"/>
  <c r="BA37" i="14" a="1"/>
  <c r="BA37" i="14" s="1"/>
  <c r="AX29" i="14"/>
  <c r="BD30" i="14" s="1"/>
  <c r="AN30" i="14" s="1"/>
  <c r="AM31" i="14" s="1"/>
  <c r="AZ61" i="14"/>
  <c r="BE63" i="14" s="1"/>
  <c r="AO63" i="14" s="1"/>
  <c r="AN64" i="14" s="1"/>
  <c r="AV13" i="14"/>
  <c r="BD13" i="14" s="1"/>
  <c r="AN13" i="14" s="1"/>
  <c r="AL15" i="14" s="1"/>
  <c r="AU29" i="14"/>
  <c r="AY61" i="14"/>
  <c r="BE62" i="14" s="1"/>
  <c r="AO62" i="14" s="1"/>
  <c r="AM64" i="14" s="1"/>
  <c r="BA53" i="14" a="1"/>
  <c r="BA53" i="14" s="1"/>
  <c r="BC3" i="14"/>
  <c r="BC5" i="14"/>
  <c r="AM5" i="14" s="1"/>
  <c r="T32" i="14" l="1"/>
  <c r="S24" i="14"/>
  <c r="L24" i="14" s="1"/>
  <c r="S23" i="14"/>
  <c r="L23" i="14" s="1"/>
  <c r="S21" i="14"/>
  <c r="R21" i="14" s="1"/>
  <c r="S22" i="14"/>
  <c r="M22" i="14" s="1"/>
  <c r="T64" i="14"/>
  <c r="T16" i="14"/>
  <c r="T63" i="14"/>
  <c r="T61" i="14"/>
  <c r="AL62" i="14"/>
  <c r="T62" i="14" s="1"/>
  <c r="S53" i="14"/>
  <c r="R53" i="14" s="1"/>
  <c r="S54" i="14"/>
  <c r="N54" i="14" s="1"/>
  <c r="S56" i="14"/>
  <c r="S55" i="14"/>
  <c r="J55" i="14" s="1"/>
  <c r="S46" i="14"/>
  <c r="N46" i="14" s="1"/>
  <c r="S47" i="14"/>
  <c r="N47" i="14" s="1"/>
  <c r="S48" i="14"/>
  <c r="J48" i="14" s="1"/>
  <c r="S45" i="14"/>
  <c r="R45" i="14" s="1"/>
  <c r="S38" i="14"/>
  <c r="M38" i="14" s="1"/>
  <c r="S37" i="14"/>
  <c r="R37" i="14" s="1"/>
  <c r="S39" i="14"/>
  <c r="S40" i="14"/>
  <c r="L40" i="14" s="1"/>
  <c r="T31" i="14"/>
  <c r="R23" i="14"/>
  <c r="T13" i="14"/>
  <c r="AL14" i="14"/>
  <c r="T14" i="14" s="1"/>
  <c r="T15" i="14"/>
  <c r="AL6" i="14"/>
  <c r="T6" i="14" s="1"/>
  <c r="T5" i="14"/>
  <c r="BA13" i="14" a="1"/>
  <c r="BA13" i="14" s="1"/>
  <c r="BC29" i="14"/>
  <c r="AM29" i="14" s="1"/>
  <c r="BA29" i="14" a="1"/>
  <c r="BA29" i="14" s="1"/>
  <c r="BA61" i="14" a="1"/>
  <c r="BA61" i="14" s="1"/>
  <c r="J23" i="14"/>
  <c r="J46" i="14" l="1"/>
  <c r="K46" i="14"/>
  <c r="L48" i="14"/>
  <c r="M54" i="14"/>
  <c r="J54" i="14"/>
  <c r="M24" i="14"/>
  <c r="J24" i="14"/>
  <c r="R24" i="14"/>
  <c r="K24" i="14"/>
  <c r="N24" i="14"/>
  <c r="J21" i="14"/>
  <c r="M23" i="14"/>
  <c r="L22" i="14"/>
  <c r="K23" i="14"/>
  <c r="N23" i="14"/>
  <c r="L21" i="14"/>
  <c r="R22" i="14"/>
  <c r="K21" i="14"/>
  <c r="K22" i="14"/>
  <c r="N37" i="14"/>
  <c r="K54" i="14"/>
  <c r="M21" i="14"/>
  <c r="Q22" i="14"/>
  <c r="I22" i="14" s="1"/>
  <c r="N22" i="14"/>
  <c r="M48" i="14"/>
  <c r="J22" i="14"/>
  <c r="N21" i="14"/>
  <c r="N45" i="14"/>
  <c r="M45" i="14"/>
  <c r="L45" i="14"/>
  <c r="L47" i="14"/>
  <c r="N38" i="14"/>
  <c r="M46" i="14"/>
  <c r="M47" i="14"/>
  <c r="L46" i="14"/>
  <c r="J47" i="14"/>
  <c r="N48" i="14"/>
  <c r="J40" i="14"/>
  <c r="N55" i="14"/>
  <c r="K55" i="14"/>
  <c r="K45" i="14"/>
  <c r="K48" i="14"/>
  <c r="L55" i="14"/>
  <c r="J45" i="14"/>
  <c r="M55" i="14"/>
  <c r="S64" i="14"/>
  <c r="N64" i="14" s="1"/>
  <c r="S61" i="14"/>
  <c r="R61" i="14" s="1"/>
  <c r="S62" i="14"/>
  <c r="N62" i="14" s="1"/>
  <c r="S63" i="14"/>
  <c r="J63" i="14" s="1"/>
  <c r="R55" i="14"/>
  <c r="R56" i="14"/>
  <c r="Q54" i="14"/>
  <c r="I54" i="14" s="1"/>
  <c r="R54" i="14"/>
  <c r="R48" i="14"/>
  <c r="R47" i="14"/>
  <c r="K47" i="14"/>
  <c r="Q46" i="14"/>
  <c r="I46" i="14" s="1"/>
  <c r="R46" i="14"/>
  <c r="R39" i="14"/>
  <c r="Q38" i="14"/>
  <c r="I38" i="14" s="1"/>
  <c r="R38" i="14"/>
  <c r="L37" i="14"/>
  <c r="N39" i="14"/>
  <c r="J37" i="14"/>
  <c r="J38" i="14"/>
  <c r="K39" i="14"/>
  <c r="M37" i="14"/>
  <c r="K37" i="14"/>
  <c r="L38" i="14"/>
  <c r="M39" i="14"/>
  <c r="R40" i="14"/>
  <c r="J39" i="14"/>
  <c r="T29" i="14"/>
  <c r="AL30" i="14"/>
  <c r="T30" i="14" s="1"/>
  <c r="Q23" i="14"/>
  <c r="S16" i="14"/>
  <c r="M16" i="14" s="1"/>
  <c r="S15" i="14"/>
  <c r="N15" i="14" s="1"/>
  <c r="S14" i="14"/>
  <c r="S13" i="14"/>
  <c r="R13" i="14" s="1"/>
  <c r="S8" i="14"/>
  <c r="M8" i="14" s="1"/>
  <c r="S5" i="14"/>
  <c r="R5" i="14" s="1"/>
  <c r="S7" i="14"/>
  <c r="N7" i="14" s="1"/>
  <c r="S6" i="14"/>
  <c r="M6" i="14" s="1"/>
  <c r="L54" i="14"/>
  <c r="K38" i="14"/>
  <c r="M40" i="14"/>
  <c r="M13" i="14"/>
  <c r="N40" i="14"/>
  <c r="K40" i="14"/>
  <c r="L39" i="14"/>
  <c r="N61" i="14"/>
  <c r="M61" i="14"/>
  <c r="M56" i="14"/>
  <c r="L56" i="14"/>
  <c r="J56" i="14"/>
  <c r="N56" i="14"/>
  <c r="K56" i="14"/>
  <c r="N53" i="14"/>
  <c r="M53" i="14"/>
  <c r="K53" i="14"/>
  <c r="L53" i="14"/>
  <c r="J53" i="14"/>
  <c r="J61" i="14" l="1"/>
  <c r="J13" i="14"/>
  <c r="N13" i="14"/>
  <c r="J8" i="14"/>
  <c r="N8" i="14"/>
  <c r="K63" i="14"/>
  <c r="K64" i="14"/>
  <c r="M63" i="14"/>
  <c r="L63" i="14"/>
  <c r="J62" i="14"/>
  <c r="M15" i="14"/>
  <c r="K62" i="14"/>
  <c r="L16" i="14"/>
  <c r="K61" i="14"/>
  <c r="K13" i="14"/>
  <c r="J16" i="14"/>
  <c r="L8" i="14"/>
  <c r="L64" i="14"/>
  <c r="L61" i="14"/>
  <c r="L13" i="14"/>
  <c r="L62" i="14"/>
  <c r="M62" i="14"/>
  <c r="K16" i="14"/>
  <c r="J6" i="14"/>
  <c r="L6" i="14"/>
  <c r="M7" i="14"/>
  <c r="K8" i="14"/>
  <c r="N6" i="14"/>
  <c r="N5" i="14"/>
  <c r="J5" i="14"/>
  <c r="K7" i="14"/>
  <c r="J7" i="14"/>
  <c r="N63" i="14"/>
  <c r="K15" i="14"/>
  <c r="N16" i="14"/>
  <c r="M5" i="14"/>
  <c r="L7" i="14"/>
  <c r="J64" i="14"/>
  <c r="L15" i="14"/>
  <c r="J15" i="14"/>
  <c r="K5" i="14"/>
  <c r="M64" i="14"/>
  <c r="L5" i="14"/>
  <c r="R63" i="14"/>
  <c r="R62" i="14"/>
  <c r="Q62" i="14"/>
  <c r="I62" i="14" s="1"/>
  <c r="R64" i="14"/>
  <c r="Q55" i="14"/>
  <c r="Q47" i="14"/>
  <c r="Q39" i="14"/>
  <c r="S31" i="14"/>
  <c r="S32" i="14"/>
  <c r="S29" i="14"/>
  <c r="S30" i="14"/>
  <c r="Q24" i="14"/>
  <c r="I24" i="14" s="1"/>
  <c r="I23" i="14"/>
  <c r="J25" i="14" s="1"/>
  <c r="K14" i="14"/>
  <c r="N14" i="14"/>
  <c r="Q14" i="14"/>
  <c r="I14" i="14" s="1"/>
  <c r="M14" i="14"/>
  <c r="R14" i="14"/>
  <c r="L14" i="14"/>
  <c r="J14" i="14"/>
  <c r="R15" i="14"/>
  <c r="R16" i="14"/>
  <c r="K6" i="14"/>
  <c r="R6" i="14"/>
  <c r="Q6" i="14"/>
  <c r="I6" i="14" s="1"/>
  <c r="R7" i="14"/>
  <c r="R8" i="14"/>
  <c r="Q15" i="14" l="1"/>
  <c r="Q63" i="14"/>
  <c r="I55" i="14"/>
  <c r="J57" i="14" s="1"/>
  <c r="Q56" i="14"/>
  <c r="I56" i="14" s="1"/>
  <c r="I47" i="14"/>
  <c r="J49" i="14" s="1"/>
  <c r="Q48" i="14"/>
  <c r="I48" i="14" s="1"/>
  <c r="I39" i="14"/>
  <c r="J41" i="14" s="1"/>
  <c r="Q40" i="14"/>
  <c r="I40" i="14" s="1"/>
  <c r="Q30" i="14"/>
  <c r="I30" i="14" s="1"/>
  <c r="R30" i="14"/>
  <c r="J30" i="14"/>
  <c r="M30" i="14"/>
  <c r="N30" i="14"/>
  <c r="L30" i="14"/>
  <c r="K30" i="14"/>
  <c r="R29" i="14"/>
  <c r="J29" i="14"/>
  <c r="L29" i="14"/>
  <c r="M29" i="14"/>
  <c r="K29" i="14"/>
  <c r="N29" i="14"/>
  <c r="R32" i="14"/>
  <c r="M32" i="14"/>
  <c r="K32" i="14"/>
  <c r="N32" i="14"/>
  <c r="L32" i="14"/>
  <c r="J32" i="14"/>
  <c r="R31" i="14"/>
  <c r="M31" i="14"/>
  <c r="N31" i="14"/>
  <c r="K31" i="14"/>
  <c r="L31" i="14"/>
  <c r="J31" i="14"/>
  <c r="Q7" i="14"/>
  <c r="Q31" i="14" l="1"/>
  <c r="I31" i="14" s="1"/>
  <c r="J33" i="14" s="1"/>
  <c r="I15" i="14"/>
  <c r="J17" i="14" s="1"/>
  <c r="Q16" i="14"/>
  <c r="I16" i="14" s="1"/>
  <c r="I63" i="14"/>
  <c r="J65" i="14" s="1"/>
  <c r="Q64" i="14"/>
  <c r="I64" i="14" s="1"/>
  <c r="I7" i="14"/>
  <c r="J9" i="14" s="1"/>
  <c r="Q8" i="14"/>
  <c r="I8" i="14" s="1"/>
  <c r="Q32" i="14" l="1"/>
  <c r="I32" i="14" s="1"/>
</calcChain>
</file>

<file path=xl/sharedStrings.xml><?xml version="1.0" encoding="utf-8"?>
<sst xmlns="http://schemas.openxmlformats.org/spreadsheetml/2006/main" count="635" uniqueCount="108">
  <si>
    <t>Pts</t>
  </si>
  <si>
    <t>GF</t>
  </si>
  <si>
    <t>GA</t>
  </si>
  <si>
    <t>GD</t>
  </si>
  <si>
    <t>Ag1</t>
  </si>
  <si>
    <t>Ag2</t>
  </si>
  <si>
    <t>Ag3</t>
  </si>
  <si>
    <t>Ag4</t>
  </si>
  <si>
    <t>T12</t>
  </si>
  <si>
    <t>Rk1</t>
  </si>
  <si>
    <t>Rk2</t>
  </si>
  <si>
    <t>Rk3</t>
  </si>
  <si>
    <t>Rk4</t>
  </si>
  <si>
    <t>Rank</t>
  </si>
  <si>
    <t>Team</t>
  </si>
  <si>
    <t>x</t>
  </si>
  <si>
    <t>T123</t>
  </si>
  <si>
    <t>T124</t>
  </si>
  <si>
    <t>T134</t>
  </si>
  <si>
    <t>T234</t>
  </si>
  <si>
    <t>T1234</t>
  </si>
  <si>
    <t>T13</t>
  </si>
  <si>
    <t>T14</t>
  </si>
  <si>
    <t>T23</t>
  </si>
  <si>
    <t>T24</t>
  </si>
  <si>
    <t>T34</t>
  </si>
  <si>
    <t>NoT</t>
  </si>
  <si>
    <t>Sp1</t>
  </si>
  <si>
    <t>Sp2</t>
  </si>
  <si>
    <t>Sp3</t>
  </si>
  <si>
    <t>Sp4</t>
  </si>
  <si>
    <t>Groupe A</t>
  </si>
  <si>
    <t>Groupe B</t>
  </si>
  <si>
    <t>Groupe C</t>
  </si>
  <si>
    <t>Groupe D</t>
  </si>
  <si>
    <t>BP</t>
  </si>
  <si>
    <t>BC</t>
  </si>
  <si>
    <t>Groupe E</t>
  </si>
  <si>
    <t>Groupe H</t>
  </si>
  <si>
    <t>Groupe G</t>
  </si>
  <si>
    <t>Groupe F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</si>
  <si>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</si>
  <si>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</si>
  <si>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</si>
  <si>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</si>
  <si>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</si>
  <si>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</si>
  <si>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</si>
  <si>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</si>
  <si>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</si>
  <si>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</si>
  <si>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</si>
  <si>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</si>
  <si>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</si>
  <si>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</si>
  <si>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</si>
  <si>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</si>
  <si>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</si>
  <si>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</si>
  <si>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</si>
  <si>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</si>
  <si>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</si>
  <si>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</si>
  <si>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</si>
  <si>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</si>
  <si>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</si>
  <si>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</si>
  <si>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</si>
  <si>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</si>
  <si>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</si>
  <si>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</si>
  <si>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</si>
  <si>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sRk3</t>
  </si>
  <si>
    <t>sRk2</t>
  </si>
  <si>
    <t>sRk1</t>
  </si>
  <si>
    <t>sRk4</t>
  </si>
  <si>
    <t>Brésil</t>
  </si>
  <si>
    <t>Espagne</t>
  </si>
  <si>
    <t>Colombie</t>
  </si>
  <si>
    <t>Uruguay</t>
  </si>
  <si>
    <t>Suisse</t>
  </si>
  <si>
    <t>Argentine</t>
  </si>
  <si>
    <t>Allemagne</t>
  </si>
  <si>
    <t>Belgique</t>
  </si>
  <si>
    <t>Italie</t>
  </si>
  <si>
    <t>Chili</t>
  </si>
  <si>
    <t>Cameroun</t>
  </si>
  <si>
    <t>Equateur</t>
  </si>
  <si>
    <t>Côte d'Ivoire</t>
  </si>
  <si>
    <t>Nigéria</t>
  </si>
  <si>
    <t>Ghana</t>
  </si>
  <si>
    <t>Algérie</t>
  </si>
  <si>
    <t>Mexique</t>
  </si>
  <si>
    <t>Australie</t>
  </si>
  <si>
    <t>Japon</t>
  </si>
  <si>
    <t>Costa Rica</t>
  </si>
  <si>
    <t>Honduras</t>
  </si>
  <si>
    <t>Iran</t>
  </si>
  <si>
    <t>Etats-Unis</t>
  </si>
  <si>
    <t>Corée du Sud</t>
  </si>
  <si>
    <t>Croatie</t>
  </si>
  <si>
    <t>Pays-Bas</t>
  </si>
  <si>
    <t>Grèce</t>
  </si>
  <si>
    <t>Angleterre</t>
  </si>
  <si>
    <t>France</t>
  </si>
  <si>
    <t>Bosnie-Herzégovine</t>
  </si>
  <si>
    <t>Portugal</t>
  </si>
  <si>
    <t>Russie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</si>
</sst>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0"/>
      <name val="Arial"/>
    </font>
    <font>
      <sz val="8"/>
      <name val="Arial"/>
      <family val="2"/>
    </font>
    <font>
      <b/>
      <sz val="8"/>
      <color indexed="9"/>
      <name val="Arial"/>
      <family val="2"/>
    </font>
    <font>
      <sz val="8"/>
      <color indexed="13"/>
      <name val="Arial"/>
      <family val="2"/>
    </font>
    <font>
      <b/>
      <sz val="12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200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Border="1" applyProtection="1">
      <protection locked="0"/>
    </xf>
    <xf numFmtId="20" fontId="1" fillId="3" borderId="0" xfId="0" applyNumberFormat="1" applyFont="1" applyFill="1" applyBorder="1" applyProtection="1">
      <protection locked="0"/>
    </xf>
    <xf numFmtId="0" fontId="1" fillId="3" borderId="0" xfId="0" applyFont="1" applyFill="1" applyAlignment="1" applyProtection="1">
      <alignment horizontal="center"/>
      <protection locked="0"/>
    </xf>
    <xf numFmtId="0" fontId="1" fillId="3" borderId="0" xfId="0" applyFont="1" applyFill="1" applyBorder="1" applyAlignment="1" applyProtection="1">
      <alignment horizontal="right"/>
      <protection locked="0"/>
    </xf>
    <xf numFmtId="0" fontId="1" fillId="3" borderId="0" xfId="0" applyFont="1" applyFill="1" applyProtection="1">
      <protection locked="0"/>
    </xf>
    <xf numFmtId="0" fontId="1" fillId="3" borderId="0" xfId="0" applyFont="1" applyFill="1" applyProtection="1">
      <protection hidden="1"/>
    </xf>
    <xf numFmtId="0" fontId="1" fillId="3" borderId="0" xfId="0" applyFont="1" applyFill="1" applyBorder="1" applyProtection="1">
      <protection hidden="1"/>
    </xf>
    <xf numFmtId="0" fontId="2" fillId="4" borderId="7" xfId="0" applyFont="1" applyFill="1" applyBorder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center" vertical="center"/>
      <protection hidden="1"/>
    </xf>
    <xf numFmtId="0" fontId="2" fillId="4" borderId="6" xfId="0" applyFont="1" applyFill="1" applyBorder="1" applyAlignment="1" applyProtection="1">
      <alignment horizontal="center" vertical="center"/>
      <protection hidden="1"/>
    </xf>
    <xf numFmtId="0" fontId="2" fillId="4" borderId="4" xfId="0" applyFont="1" applyFill="1" applyBorder="1" applyAlignment="1" applyProtection="1">
      <alignment horizontal="center" vertical="center"/>
      <protection hidden="1"/>
    </xf>
    <xf numFmtId="0" fontId="1" fillId="3" borderId="8" xfId="0" applyFont="1" applyFill="1" applyBorder="1" applyProtection="1">
      <protection hidden="1"/>
    </xf>
    <xf numFmtId="0" fontId="1" fillId="3" borderId="0" xfId="0" applyFont="1" applyFill="1" applyBorder="1" applyAlignment="1" applyProtection="1">
      <alignment horizontal="center"/>
      <protection hidden="1"/>
    </xf>
    <xf numFmtId="0" fontId="1" fillId="3" borderId="9" xfId="0" applyFont="1" applyFill="1" applyBorder="1" applyAlignment="1" applyProtection="1">
      <alignment horizontal="center"/>
      <protection hidden="1"/>
    </xf>
    <xf numFmtId="0" fontId="1" fillId="3" borderId="10" xfId="0" applyFont="1" applyFill="1" applyBorder="1" applyAlignment="1" applyProtection="1">
      <alignment horizontal="center"/>
      <protection hidden="1"/>
    </xf>
    <xf numFmtId="164" fontId="1" fillId="3" borderId="0" xfId="0" applyNumberFormat="1" applyFont="1" applyFill="1" applyBorder="1" applyAlignment="1" applyProtection="1">
      <alignment horizontal="center"/>
      <protection hidden="1"/>
    </xf>
    <xf numFmtId="164" fontId="1" fillId="3" borderId="10" xfId="0" applyNumberFormat="1" applyFont="1" applyFill="1" applyBorder="1" applyAlignment="1" applyProtection="1">
      <alignment horizontal="center"/>
      <protection hidden="1"/>
    </xf>
    <xf numFmtId="0" fontId="1" fillId="3" borderId="11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164" fontId="1" fillId="3" borderId="9" xfId="0" applyNumberFormat="1" applyFont="1" applyFill="1" applyBorder="1" applyAlignment="1" applyProtection="1">
      <alignment horizontal="center"/>
      <protection hidden="1"/>
    </xf>
    <xf numFmtId="0" fontId="1" fillId="3" borderId="12" xfId="0" applyFont="1" applyFill="1" applyBorder="1" applyProtection="1">
      <protection hidden="1"/>
    </xf>
    <xf numFmtId="0" fontId="1" fillId="3" borderId="13" xfId="0" applyFont="1" applyFill="1" applyBorder="1" applyAlignment="1" applyProtection="1">
      <alignment horizontal="center"/>
      <protection hidden="1"/>
    </xf>
    <xf numFmtId="164" fontId="1" fillId="3" borderId="13" xfId="0" applyNumberFormat="1" applyFont="1" applyFill="1" applyBorder="1" applyAlignment="1" applyProtection="1">
      <alignment horizontal="center"/>
      <protection hidden="1"/>
    </xf>
    <xf numFmtId="164" fontId="1" fillId="3" borderId="11" xfId="0" applyNumberFormat="1" applyFont="1" applyFill="1" applyBorder="1" applyAlignment="1" applyProtection="1">
      <alignment horizontal="center"/>
      <protection hidden="1"/>
    </xf>
    <xf numFmtId="0" fontId="1" fillId="3" borderId="0" xfId="0" applyFont="1" applyFill="1" applyAlignment="1" applyProtection="1">
      <alignment horizontal="center"/>
      <protection hidden="1"/>
    </xf>
    <xf numFmtId="164" fontId="1" fillId="3" borderId="0" xfId="0" applyNumberFormat="1" applyFont="1" applyFill="1" applyBorder="1" applyProtection="1">
      <protection hidden="1"/>
    </xf>
    <xf numFmtId="2" fontId="1" fillId="3" borderId="0" xfId="0" applyNumberFormat="1" applyFont="1" applyFill="1" applyBorder="1" applyProtection="1">
      <protection hidden="1"/>
    </xf>
    <xf numFmtId="2" fontId="1" fillId="3" borderId="1" xfId="0" applyNumberFormat="1" applyFont="1" applyFill="1" applyBorder="1" applyAlignment="1" applyProtection="1">
      <alignment horizontal="center"/>
      <protection hidden="1"/>
    </xf>
    <xf numFmtId="2" fontId="1" fillId="3" borderId="8" xfId="0" applyNumberFormat="1" applyFont="1" applyFill="1" applyBorder="1" applyAlignment="1" applyProtection="1">
      <alignment horizontal="center"/>
      <protection hidden="1"/>
    </xf>
    <xf numFmtId="2" fontId="1" fillId="3" borderId="12" xfId="0" applyNumberFormat="1" applyFont="1" applyFill="1" applyBorder="1" applyAlignment="1" applyProtection="1">
      <alignment horizontal="center"/>
      <protection hidden="1"/>
    </xf>
    <xf numFmtId="164" fontId="1" fillId="3" borderId="0" xfId="0" applyNumberFormat="1" applyFont="1" applyFill="1" applyProtection="1">
      <protection hidden="1"/>
    </xf>
    <xf numFmtId="0" fontId="1" fillId="6" borderId="0" xfId="0" applyFont="1" applyFill="1" applyProtection="1">
      <protection locked="0"/>
    </xf>
    <xf numFmtId="0" fontId="1" fillId="6" borderId="0" xfId="0" applyFont="1" applyFill="1" applyBorder="1" applyProtection="1">
      <protection locked="0"/>
    </xf>
    <xf numFmtId="20" fontId="1" fillId="6" borderId="0" xfId="0" applyNumberFormat="1" applyFont="1" applyFill="1" applyBorder="1" applyProtection="1">
      <protection locked="0"/>
    </xf>
    <xf numFmtId="0" fontId="1" fillId="6" borderId="0" xfId="0" applyFont="1" applyFill="1" applyAlignment="1" applyProtection="1">
      <alignment horizontal="center"/>
      <protection locked="0"/>
    </xf>
    <xf numFmtId="0" fontId="1" fillId="6" borderId="0" xfId="0" applyFont="1" applyFill="1" applyBorder="1" applyAlignment="1" applyProtection="1">
      <alignment horizontal="right"/>
      <protection locked="0"/>
    </xf>
    <xf numFmtId="0" fontId="1" fillId="6" borderId="0" xfId="0" applyFont="1" applyFill="1" applyProtection="1">
      <protection hidden="1"/>
    </xf>
    <xf numFmtId="0" fontId="1" fillId="6" borderId="0" xfId="0" applyNumberFormat="1" applyFont="1" applyFill="1" applyBorder="1" applyProtection="1">
      <protection locked="0"/>
    </xf>
    <xf numFmtId="0" fontId="1" fillId="6" borderId="0" xfId="0" applyNumberFormat="1" applyFont="1" applyFill="1" applyBorder="1" applyAlignment="1" applyProtection="1">
      <alignment horizontal="right"/>
      <protection locked="0"/>
    </xf>
    <xf numFmtId="0" fontId="1" fillId="8" borderId="0" xfId="0" applyFont="1" applyFill="1" applyProtection="1">
      <protection locked="0"/>
    </xf>
    <xf numFmtId="0" fontId="1" fillId="8" borderId="0" xfId="0" applyFont="1" applyFill="1" applyProtection="1">
      <protection hidden="1"/>
    </xf>
    <xf numFmtId="0" fontId="2" fillId="8" borderId="7" xfId="0" applyFont="1" applyFill="1" applyBorder="1" applyAlignment="1" applyProtection="1">
      <alignment horizontal="center" vertical="center"/>
      <protection hidden="1"/>
    </xf>
    <xf numFmtId="0" fontId="2" fillId="8" borderId="3" xfId="0" applyFont="1" applyFill="1" applyBorder="1" applyAlignment="1" applyProtection="1">
      <alignment horizontal="center" vertical="center"/>
      <protection hidden="1"/>
    </xf>
    <xf numFmtId="0" fontId="2" fillId="8" borderId="6" xfId="0" applyFont="1" applyFill="1" applyBorder="1" applyAlignment="1" applyProtection="1">
      <alignment horizontal="center" vertical="center"/>
      <protection hidden="1"/>
    </xf>
    <xf numFmtId="0" fontId="2" fillId="8" borderId="4" xfId="0" applyFont="1" applyFill="1" applyBorder="1" applyAlignment="1" applyProtection="1">
      <alignment horizontal="center" vertical="center"/>
      <protection hidden="1"/>
    </xf>
    <xf numFmtId="164" fontId="1" fillId="8" borderId="0" xfId="0" applyNumberFormat="1" applyFont="1" applyFill="1" applyProtection="1">
      <protection hidden="1"/>
    </xf>
    <xf numFmtId="164" fontId="1" fillId="8" borderId="0" xfId="0" applyNumberFormat="1" applyFont="1" applyFill="1" applyBorder="1" applyProtection="1">
      <protection hidden="1"/>
    </xf>
    <xf numFmtId="2" fontId="1" fillId="8" borderId="0" xfId="0" applyNumberFormat="1" applyFont="1" applyFill="1" applyBorder="1" applyProtection="1">
      <protection hidden="1"/>
    </xf>
    <xf numFmtId="2" fontId="1" fillId="8" borderId="1" xfId="0" applyNumberFormat="1" applyFont="1" applyFill="1" applyBorder="1" applyAlignment="1" applyProtection="1">
      <alignment horizontal="center"/>
      <protection hidden="1"/>
    </xf>
    <xf numFmtId="0" fontId="1" fillId="8" borderId="8" xfId="0" applyFont="1" applyFill="1" applyBorder="1" applyProtection="1">
      <protection hidden="1"/>
    </xf>
    <xf numFmtId="0" fontId="1" fillId="8" borderId="0" xfId="0" applyFont="1" applyFill="1" applyBorder="1" applyAlignment="1" applyProtection="1">
      <alignment horizontal="center"/>
      <protection hidden="1"/>
    </xf>
    <xf numFmtId="0" fontId="1" fillId="8" borderId="9" xfId="0" applyFont="1" applyFill="1" applyBorder="1" applyAlignment="1" applyProtection="1">
      <alignment horizontal="center"/>
      <protection hidden="1"/>
    </xf>
    <xf numFmtId="0" fontId="1" fillId="8" borderId="10" xfId="0" applyFont="1" applyFill="1" applyBorder="1" applyAlignment="1" applyProtection="1">
      <alignment horizontal="center"/>
      <protection hidden="1"/>
    </xf>
    <xf numFmtId="164" fontId="1" fillId="8" borderId="0" xfId="0" applyNumberFormat="1" applyFont="1" applyFill="1" applyBorder="1" applyAlignment="1" applyProtection="1">
      <alignment horizontal="center"/>
      <protection hidden="1"/>
    </xf>
    <xf numFmtId="164" fontId="1" fillId="8" borderId="10" xfId="0" applyNumberFormat="1" applyFont="1" applyFill="1" applyBorder="1" applyAlignment="1" applyProtection="1">
      <alignment horizontal="center"/>
      <protection hidden="1"/>
    </xf>
    <xf numFmtId="0" fontId="1" fillId="8" borderId="11" xfId="0" applyFont="1" applyFill="1" applyBorder="1" applyAlignment="1" applyProtection="1">
      <alignment horizontal="center"/>
      <protection hidden="1"/>
    </xf>
    <xf numFmtId="2" fontId="1" fillId="8" borderId="8" xfId="0" applyNumberFormat="1" applyFont="1" applyFill="1" applyBorder="1" applyAlignment="1" applyProtection="1">
      <alignment horizontal="center"/>
      <protection hidden="1"/>
    </xf>
    <xf numFmtId="164" fontId="1" fillId="8" borderId="9" xfId="0" applyNumberFormat="1" applyFont="1" applyFill="1" applyBorder="1" applyAlignment="1" applyProtection="1">
      <alignment horizontal="center"/>
      <protection hidden="1"/>
    </xf>
    <xf numFmtId="0" fontId="1" fillId="8" borderId="0" xfId="0" applyFont="1" applyFill="1" applyBorder="1" applyProtection="1">
      <protection hidden="1"/>
    </xf>
    <xf numFmtId="2" fontId="1" fillId="8" borderId="12" xfId="0" applyNumberFormat="1" applyFont="1" applyFill="1" applyBorder="1" applyAlignment="1" applyProtection="1">
      <alignment horizontal="center"/>
      <protection hidden="1"/>
    </xf>
    <xf numFmtId="0" fontId="1" fillId="8" borderId="12" xfId="0" applyFont="1" applyFill="1" applyBorder="1" applyProtection="1">
      <protection hidden="1"/>
    </xf>
    <xf numFmtId="0" fontId="1" fillId="8" borderId="13" xfId="0" applyFont="1" applyFill="1" applyBorder="1" applyAlignment="1" applyProtection="1">
      <alignment horizontal="center"/>
      <protection hidden="1"/>
    </xf>
    <xf numFmtId="0" fontId="1" fillId="8" borderId="5" xfId="0" applyFont="1" applyFill="1" applyBorder="1" applyAlignment="1" applyProtection="1">
      <alignment horizontal="center"/>
      <protection hidden="1"/>
    </xf>
    <xf numFmtId="164" fontId="1" fillId="8" borderId="13" xfId="0" applyNumberFormat="1" applyFont="1" applyFill="1" applyBorder="1" applyAlignment="1" applyProtection="1">
      <alignment horizontal="center"/>
      <protection hidden="1"/>
    </xf>
    <xf numFmtId="164" fontId="1" fillId="8" borderId="11" xfId="0" applyNumberFormat="1" applyFont="1" applyFill="1" applyBorder="1" applyAlignment="1" applyProtection="1">
      <alignment horizontal="center"/>
      <protection hidden="1"/>
    </xf>
    <xf numFmtId="0" fontId="4" fillId="8" borderId="0" xfId="0" applyFont="1" applyFill="1" applyAlignment="1" applyProtection="1">
      <alignment vertical="top"/>
      <protection locked="0"/>
    </xf>
    <xf numFmtId="0" fontId="7" fillId="3" borderId="0" xfId="0" applyFont="1" applyFill="1" applyAlignment="1" applyProtection="1">
      <alignment vertical="top"/>
      <protection locked="0"/>
    </xf>
    <xf numFmtId="16" fontId="1" fillId="3" borderId="14" xfId="0" applyNumberFormat="1" applyFont="1" applyFill="1" applyBorder="1" applyAlignment="1" applyProtection="1">
      <alignment vertical="center" wrapText="1"/>
      <protection locked="0"/>
    </xf>
    <xf numFmtId="20" fontId="1" fillId="3" borderId="2" xfId="0" applyNumberFormat="1" applyFont="1" applyFill="1" applyBorder="1" applyAlignment="1" applyProtection="1">
      <alignment vertical="center"/>
      <protection locked="0"/>
    </xf>
    <xf numFmtId="0" fontId="1" fillId="3" borderId="14" xfId="0" applyFont="1" applyFill="1" applyBorder="1" applyAlignment="1" applyProtection="1">
      <alignment vertical="center"/>
      <protection locked="0"/>
    </xf>
    <xf numFmtId="0" fontId="1" fillId="3" borderId="2" xfId="0" applyFont="1" applyFill="1" applyBorder="1" applyAlignment="1" applyProtection="1">
      <alignment horizontal="right" vertical="center"/>
      <protection locked="0"/>
    </xf>
    <xf numFmtId="16" fontId="1" fillId="3" borderId="9" xfId="0" applyNumberFormat="1" applyFont="1" applyFill="1" applyBorder="1" applyAlignment="1" applyProtection="1">
      <alignment vertical="center" wrapText="1"/>
      <protection locked="0"/>
    </xf>
    <xf numFmtId="20" fontId="1" fillId="3" borderId="10" xfId="0" applyNumberFormat="1" applyFont="1" applyFill="1" applyBorder="1" applyAlignment="1" applyProtection="1">
      <alignment vertical="center"/>
      <protection locked="0"/>
    </xf>
    <xf numFmtId="0" fontId="1" fillId="3" borderId="9" xfId="0" applyFont="1" applyFill="1" applyBorder="1" applyAlignment="1" applyProtection="1">
      <alignment vertical="center"/>
      <protection locked="0"/>
    </xf>
    <xf numFmtId="0" fontId="1" fillId="3" borderId="10" xfId="0" applyFont="1" applyFill="1" applyBorder="1" applyAlignment="1" applyProtection="1">
      <alignment horizontal="right" vertical="center"/>
      <protection locked="0"/>
    </xf>
    <xf numFmtId="16" fontId="1" fillId="3" borderId="13" xfId="0" applyNumberFormat="1" applyFont="1" applyFill="1" applyBorder="1" applyAlignment="1" applyProtection="1">
      <alignment vertical="center" wrapText="1"/>
      <protection locked="0"/>
    </xf>
    <xf numFmtId="20" fontId="1" fillId="3" borderId="5" xfId="0" applyNumberFormat="1" applyFont="1" applyFill="1" applyBorder="1" applyAlignment="1" applyProtection="1">
      <alignment vertical="center"/>
      <protection locked="0"/>
    </xf>
    <xf numFmtId="0" fontId="1" fillId="3" borderId="13" xfId="0" applyFont="1" applyFill="1" applyBorder="1" applyAlignment="1" applyProtection="1">
      <alignment vertical="center"/>
      <protection locked="0"/>
    </xf>
    <xf numFmtId="0" fontId="1" fillId="3" borderId="5" xfId="0" applyFont="1" applyFill="1" applyBorder="1" applyAlignment="1" applyProtection="1">
      <alignment horizontal="right" vertical="center"/>
      <protection locked="0"/>
    </xf>
    <xf numFmtId="20" fontId="3" fillId="7" borderId="15" xfId="0" applyNumberFormat="1" applyFont="1" applyFill="1" applyBorder="1" applyAlignment="1" applyProtection="1">
      <alignment vertical="center"/>
      <protection locked="0"/>
    </xf>
    <xf numFmtId="0" fontId="3" fillId="7" borderId="6" xfId="0" applyFont="1" applyFill="1" applyBorder="1" applyAlignment="1" applyProtection="1">
      <alignment vertical="center"/>
      <protection locked="0"/>
    </xf>
    <xf numFmtId="0" fontId="3" fillId="7" borderId="6" xfId="0" applyFont="1" applyFill="1" applyBorder="1" applyAlignment="1" applyProtection="1">
      <alignment horizontal="center" vertical="center"/>
      <protection locked="0"/>
    </xf>
    <xf numFmtId="0" fontId="3" fillId="7" borderId="4" xfId="0" applyNumberFormat="1" applyFont="1" applyFill="1" applyBorder="1" applyAlignment="1" applyProtection="1">
      <alignment horizontal="right" vertical="center"/>
      <protection locked="0"/>
    </xf>
    <xf numFmtId="0" fontId="1" fillId="6" borderId="0" xfId="0" applyFont="1" applyFill="1" applyAlignment="1" applyProtection="1">
      <alignment vertical="center"/>
      <protection locked="0"/>
    </xf>
    <xf numFmtId="0" fontId="6" fillId="7" borderId="14" xfId="0" applyNumberFormat="1" applyFont="1" applyFill="1" applyBorder="1" applyAlignment="1" applyProtection="1">
      <alignment vertical="center"/>
      <protection locked="0"/>
    </xf>
    <xf numFmtId="1" fontId="1" fillId="3" borderId="1" xfId="0" applyNumberFormat="1" applyFont="1" applyFill="1" applyBorder="1" applyAlignment="1" applyProtection="1">
      <alignment horizontal="center" vertical="center"/>
      <protection locked="0"/>
    </xf>
    <xf numFmtId="0" fontId="3" fillId="5" borderId="15" xfId="0" applyFont="1" applyFill="1" applyBorder="1" applyAlignment="1" applyProtection="1">
      <alignment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5" borderId="14" xfId="0" applyFont="1" applyFill="1" applyBorder="1" applyAlignment="1" applyProtection="1">
      <alignment horizontal="center" vertical="center"/>
      <protection locked="0"/>
    </xf>
    <xf numFmtId="0" fontId="3" fillId="5" borderId="2" xfId="0" applyFont="1" applyFill="1" applyBorder="1" applyAlignment="1" applyProtection="1">
      <alignment horizontal="center" vertical="center"/>
      <protection locked="0"/>
    </xf>
    <xf numFmtId="1" fontId="1" fillId="3" borderId="8" xfId="0" applyNumberFormat="1" applyFont="1" applyFill="1" applyBorder="1" applyAlignment="1" applyProtection="1">
      <alignment horizontal="center" vertical="center"/>
      <protection locked="0"/>
    </xf>
    <xf numFmtId="0" fontId="3" fillId="5" borderId="0" xfId="0" applyFont="1" applyFill="1" applyBorder="1" applyAlignment="1" applyProtection="1">
      <alignment vertical="center"/>
      <protection locked="0"/>
    </xf>
    <xf numFmtId="0" fontId="3" fillId="5" borderId="8" xfId="0" applyFont="1" applyFill="1" applyBorder="1" applyAlignment="1" applyProtection="1">
      <alignment horizontal="center" vertical="center"/>
      <protection locked="0"/>
    </xf>
    <xf numFmtId="0" fontId="3" fillId="5" borderId="9" xfId="0" applyFont="1" applyFill="1" applyBorder="1" applyAlignment="1" applyProtection="1">
      <alignment horizontal="center" vertical="center"/>
      <protection locked="0"/>
    </xf>
    <xf numFmtId="0" fontId="3" fillId="5" borderId="10" xfId="0" applyFont="1" applyFill="1" applyBorder="1" applyAlignment="1" applyProtection="1">
      <alignment horizontal="center" vertical="center"/>
      <protection locked="0"/>
    </xf>
    <xf numFmtId="0" fontId="1" fillId="3" borderId="8" xfId="0" applyFont="1" applyFill="1" applyBorder="1" applyAlignment="1" applyProtection="1">
      <alignment horizontal="center" vertical="center"/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0" fontId="1" fillId="3" borderId="10" xfId="0" applyFont="1" applyFill="1" applyBorder="1" applyAlignment="1" applyProtection="1">
      <alignment horizontal="center" vertical="center"/>
      <protection locked="0"/>
    </xf>
    <xf numFmtId="1" fontId="1" fillId="3" borderId="12" xfId="0" applyNumberFormat="1" applyFont="1" applyFill="1" applyBorder="1" applyAlignment="1" applyProtection="1">
      <alignment horizontal="center" vertical="center"/>
      <protection locked="0"/>
    </xf>
    <xf numFmtId="0" fontId="1" fillId="3" borderId="12" xfId="0" applyFont="1" applyFill="1" applyBorder="1" applyAlignment="1" applyProtection="1">
      <alignment horizontal="center" vertical="center"/>
      <protection locked="0"/>
    </xf>
    <xf numFmtId="0" fontId="1" fillId="3" borderId="13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/>
      <protection locked="0"/>
    </xf>
    <xf numFmtId="0" fontId="5" fillId="6" borderId="0" xfId="0" applyFont="1" applyFill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vertical="center"/>
      <protection locked="0"/>
    </xf>
    <xf numFmtId="0" fontId="5" fillId="6" borderId="0" xfId="0" applyFont="1" applyFill="1" applyAlignment="1" applyProtection="1">
      <alignment vertical="center"/>
      <protection locked="0"/>
    </xf>
    <xf numFmtId="0" fontId="3" fillId="5" borderId="14" xfId="0" applyFont="1" applyFill="1" applyBorder="1" applyAlignment="1" applyProtection="1">
      <alignment vertical="center"/>
      <protection locked="0"/>
    </xf>
    <xf numFmtId="0" fontId="3" fillId="5" borderId="9" xfId="0" applyFont="1" applyFill="1" applyBorder="1" applyAlignment="1" applyProtection="1">
      <alignment vertical="center"/>
      <protection locked="0"/>
    </xf>
    <xf numFmtId="0" fontId="1" fillId="6" borderId="0" xfId="0" applyFont="1" applyFill="1" applyAlignment="1" applyProtection="1">
      <alignment horizontal="center" vertical="center"/>
      <protection locked="0"/>
    </xf>
  </cellXfs>
  <cellStyles count="1">
    <cellStyle name="Normal" xfId="0" builtinId="0"/>
  </cellStyles>
  <dxfs count="2">
    <dxf>
      <font>
        <condense val="0"/>
        <extend val="0"/>
        <color indexed="13"/>
      </font>
      <fill>
        <patternFill>
          <bgColor indexed="17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</dxfs>
  <tableStyles count="0" defaultTableStyle="TableStyleMedium9" defaultPivotStyle="PivotStyleLight16"/>
  <colors>
    <mruColors>
      <color rgb="FFDC3C00"/>
      <color rgb="FF007233"/>
      <color rgb="FFF2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CM91"/>
  <sheetViews>
    <sheetView tabSelected="1" workbookViewId="0">
      <selection activeCell="G30" sqref="G30"/>
    </sheetView>
  </sheetViews>
  <sheetFormatPr baseColWidth="10" defaultColWidth="11.42578125" defaultRowHeight="11.25" x14ac:dyDescent="0.2"/>
  <cols>
    <col min="1" max="1" width="1.140625" style="6" customWidth="1"/>
    <col min="2" max="2" width="6.140625" style="2" customWidth="1"/>
    <col min="3" max="3" width="5.42578125" style="3" bestFit="1" customWidth="1"/>
    <col min="4" max="4" width="14.5703125" style="2" customWidth="1"/>
    <col min="5" max="6" width="2.5703125" style="4" customWidth="1"/>
    <col min="7" max="7" width="14.5703125" style="5" customWidth="1"/>
    <col min="8" max="8" width="2.5703125" style="6" customWidth="1"/>
    <col min="9" max="9" width="2.85546875" style="6" customWidth="1"/>
    <col min="10" max="10" width="15.28515625" style="6" customWidth="1"/>
    <col min="11" max="11" width="4" style="6" bestFit="1" customWidth="1"/>
    <col min="12" max="13" width="3.5703125" style="6" bestFit="1" customWidth="1"/>
    <col min="14" max="14" width="3.42578125" style="6" bestFit="1" customWidth="1"/>
    <col min="15" max="15" width="1.140625" style="6" customWidth="1"/>
    <col min="16" max="16" width="1.5703125" style="6" customWidth="1"/>
    <col min="17" max="19" width="9.5703125" style="7" hidden="1" customWidth="1"/>
    <col min="20" max="20" width="5.140625" style="7" hidden="1" customWidth="1"/>
    <col min="21" max="21" width="11.42578125" style="7" hidden="1" customWidth="1"/>
    <col min="22" max="22" width="3.42578125" style="7" hidden="1" customWidth="1"/>
    <col min="23" max="23" width="3.140625" style="7" hidden="1" customWidth="1"/>
    <col min="24" max="25" width="3.42578125" style="7" hidden="1" customWidth="1"/>
    <col min="26" max="26" width="5.85546875" style="7" hidden="1" customWidth="1"/>
    <col min="27" max="29" width="4" style="7" hidden="1" customWidth="1"/>
    <col min="30" max="30" width="5.5703125" style="7" hidden="1" customWidth="1"/>
    <col min="31" max="33" width="5.85546875" style="7" hidden="1" customWidth="1"/>
    <col min="34" max="37" width="6" style="7" hidden="1" customWidth="1"/>
    <col min="38" max="41" width="5.42578125" style="7" hidden="1" customWidth="1"/>
    <col min="42" max="42" width="5.85546875" style="7" hidden="1" customWidth="1"/>
    <col min="43" max="53" width="5.5703125" style="7" hidden="1" customWidth="1"/>
    <col min="54" max="57" width="6.5703125" style="7" hidden="1" customWidth="1"/>
    <col min="58" max="16384" width="11.42578125" style="6"/>
  </cols>
  <sheetData>
    <row r="1" spans="1:81" x14ac:dyDescent="0.2">
      <c r="A1" s="33"/>
      <c r="B1" s="34"/>
      <c r="C1" s="35"/>
      <c r="D1" s="34"/>
      <c r="E1" s="36"/>
      <c r="F1" s="36"/>
      <c r="G1" s="37"/>
      <c r="H1" s="33"/>
      <c r="I1" s="33"/>
      <c r="J1" s="33"/>
      <c r="K1" s="33"/>
      <c r="L1" s="33"/>
      <c r="M1" s="33"/>
      <c r="N1" s="33"/>
      <c r="O1" s="33"/>
      <c r="P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</row>
    <row r="2" spans="1:81" x14ac:dyDescent="0.2">
      <c r="A2" s="33"/>
      <c r="B2" s="34"/>
      <c r="C2" s="35"/>
      <c r="D2" s="34"/>
      <c r="E2" s="36"/>
      <c r="F2" s="36"/>
      <c r="G2" s="37"/>
      <c r="H2" s="33"/>
      <c r="I2" s="33"/>
      <c r="J2" s="33"/>
      <c r="K2" s="33"/>
      <c r="L2" s="33"/>
      <c r="M2" s="33"/>
      <c r="N2" s="33"/>
      <c r="O2" s="33"/>
      <c r="P2" s="33"/>
      <c r="S2" s="8"/>
      <c r="AL2" s="26"/>
      <c r="AM2" s="26"/>
      <c r="AN2" s="26"/>
      <c r="AO2" s="26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</row>
    <row r="3" spans="1:81" x14ac:dyDescent="0.2">
      <c r="A3" s="33"/>
      <c r="B3" s="86" t="s">
        <v>31</v>
      </c>
      <c r="C3" s="81"/>
      <c r="D3" s="82"/>
      <c r="E3" s="83"/>
      <c r="F3" s="83"/>
      <c r="G3" s="84"/>
      <c r="H3" s="85"/>
      <c r="I3" s="85"/>
      <c r="J3" s="85"/>
      <c r="K3" s="85"/>
      <c r="L3" s="85"/>
      <c r="M3" s="85"/>
      <c r="N3" s="85"/>
      <c r="O3" s="85"/>
      <c r="P3" s="85"/>
      <c r="S3" s="8" t="s">
        <v>41</v>
      </c>
      <c r="T3" s="8" t="s">
        <v>42</v>
      </c>
      <c r="U3" s="8" t="s">
        <v>43</v>
      </c>
      <c r="V3" s="8" t="s">
        <v>44</v>
      </c>
      <c r="W3" s="8" t="s">
        <v>45</v>
      </c>
      <c r="X3" s="8" t="s">
        <v>46</v>
      </c>
      <c r="Y3" s="8" t="s">
        <v>47</v>
      </c>
      <c r="Z3" s="8" t="s">
        <v>48</v>
      </c>
      <c r="AA3" s="8" t="s">
        <v>49</v>
      </c>
      <c r="AB3" s="8" t="s">
        <v>50</v>
      </c>
      <c r="AC3" s="8" t="s">
        <v>51</v>
      </c>
      <c r="AD3" s="8" t="s">
        <v>52</v>
      </c>
      <c r="AE3" s="8" t="s">
        <v>53</v>
      </c>
      <c r="AF3" s="8" t="s">
        <v>54</v>
      </c>
      <c r="AG3" s="8" t="s">
        <v>55</v>
      </c>
      <c r="AH3" s="8" t="s">
        <v>56</v>
      </c>
      <c r="AI3" s="8" t="s">
        <v>57</v>
      </c>
      <c r="AJ3" s="8" t="s">
        <v>58</v>
      </c>
      <c r="AK3" s="8" t="s">
        <v>59</v>
      </c>
      <c r="AL3" s="8" t="s">
        <v>36</v>
      </c>
      <c r="AM3" s="8" t="s">
        <v>60</v>
      </c>
      <c r="AN3" s="8" t="s">
        <v>61</v>
      </c>
      <c r="AO3" s="8" t="s">
        <v>62</v>
      </c>
      <c r="AP3" s="8" t="s">
        <v>63</v>
      </c>
      <c r="AQ3" s="8" t="s">
        <v>64</v>
      </c>
      <c r="AR3" s="8" t="s">
        <v>65</v>
      </c>
      <c r="AS3" s="8" t="s">
        <v>66</v>
      </c>
      <c r="AT3" s="8" t="s">
        <v>67</v>
      </c>
      <c r="AU3" s="8" t="s">
        <v>68</v>
      </c>
      <c r="AV3" s="8" t="s">
        <v>69</v>
      </c>
      <c r="AW3" s="8" t="s">
        <v>70</v>
      </c>
      <c r="AX3" s="8" t="s">
        <v>71</v>
      </c>
      <c r="AY3" s="8" t="s">
        <v>35</v>
      </c>
      <c r="AZ3" s="8" t="s">
        <v>71</v>
      </c>
      <c r="BA3" s="8" t="s">
        <v>35</v>
      </c>
      <c r="BC3" s="7">
        <f>IF($AU5,IF(E4-F4&lt;0,-0.5,IF(F4-E4&lt;0,0.5,0)),IF($AQ5,IF($AH5&gt;$AH6,-0.5,IF($AH5&lt;$AH6,0.5,0)),IF($AR5,IF($AI5&gt;$AI6,-0.5, IF($AI5&lt;$AI6,0.5,0)),0)))</f>
        <v>0</v>
      </c>
      <c r="BE3" s="7">
        <f>F8-E8</f>
        <v>3</v>
      </c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</row>
    <row r="4" spans="1:81" x14ac:dyDescent="0.2">
      <c r="A4" s="33">
        <v>2</v>
      </c>
      <c r="B4" s="69">
        <v>41802</v>
      </c>
      <c r="C4" s="70"/>
      <c r="D4" s="71" t="s">
        <v>76</v>
      </c>
      <c r="E4" s="1">
        <v>2</v>
      </c>
      <c r="F4" s="1">
        <v>0</v>
      </c>
      <c r="G4" s="72" t="s">
        <v>100</v>
      </c>
      <c r="H4" s="85"/>
      <c r="I4" s="85"/>
      <c r="J4" s="86" t="s">
        <v>31</v>
      </c>
      <c r="K4" s="86" t="s">
        <v>0</v>
      </c>
      <c r="L4" s="86" t="s">
        <v>35</v>
      </c>
      <c r="M4" s="86" t="s">
        <v>36</v>
      </c>
      <c r="N4" s="86" t="str">
        <f>"+/-"</f>
        <v>+/-</v>
      </c>
      <c r="O4" s="85"/>
      <c r="P4" s="85"/>
      <c r="S4" s="8"/>
      <c r="T4" s="9" t="s">
        <v>13</v>
      </c>
      <c r="U4" s="10" t="s">
        <v>14</v>
      </c>
      <c r="V4" s="11" t="s">
        <v>0</v>
      </c>
      <c r="W4" s="9" t="s">
        <v>1</v>
      </c>
      <c r="X4" s="11" t="s">
        <v>2</v>
      </c>
      <c r="Y4" s="12" t="s">
        <v>3</v>
      </c>
      <c r="Z4" s="11" t="s">
        <v>4</v>
      </c>
      <c r="AA4" s="11" t="s">
        <v>5</v>
      </c>
      <c r="AB4" s="11" t="s">
        <v>6</v>
      </c>
      <c r="AC4" s="11" t="s">
        <v>7</v>
      </c>
      <c r="AD4" s="9" t="s">
        <v>27</v>
      </c>
      <c r="AE4" s="11" t="s">
        <v>28</v>
      </c>
      <c r="AF4" s="11" t="s">
        <v>29</v>
      </c>
      <c r="AG4" s="12" t="s">
        <v>30</v>
      </c>
      <c r="AH4" s="9" t="s">
        <v>16</v>
      </c>
      <c r="AI4" s="11" t="s">
        <v>17</v>
      </c>
      <c r="AJ4" s="11" t="s">
        <v>18</v>
      </c>
      <c r="AK4" s="12" t="s">
        <v>19</v>
      </c>
      <c r="AL4" s="9" t="s">
        <v>9</v>
      </c>
      <c r="AM4" s="11" t="s">
        <v>10</v>
      </c>
      <c r="AN4" s="11" t="s">
        <v>11</v>
      </c>
      <c r="AO4" s="12" t="s">
        <v>12</v>
      </c>
      <c r="AP4" s="9" t="s">
        <v>20</v>
      </c>
      <c r="AQ4" s="11" t="s">
        <v>16</v>
      </c>
      <c r="AR4" s="11" t="s">
        <v>17</v>
      </c>
      <c r="AS4" s="11" t="s">
        <v>18</v>
      </c>
      <c r="AT4" s="11" t="s">
        <v>19</v>
      </c>
      <c r="AU4" s="11" t="s">
        <v>8</v>
      </c>
      <c r="AV4" s="11" t="s">
        <v>21</v>
      </c>
      <c r="AW4" s="11" t="s">
        <v>22</v>
      </c>
      <c r="AX4" s="11" t="s">
        <v>23</v>
      </c>
      <c r="AY4" s="11" t="s">
        <v>24</v>
      </c>
      <c r="AZ4" s="11" t="s">
        <v>25</v>
      </c>
      <c r="BA4" s="11" t="s">
        <v>26</v>
      </c>
      <c r="BB4" s="9" t="s">
        <v>74</v>
      </c>
      <c r="BC4" s="11" t="s">
        <v>73</v>
      </c>
      <c r="BD4" s="11" t="s">
        <v>72</v>
      </c>
      <c r="BE4" s="12" t="s">
        <v>75</v>
      </c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33"/>
      <c r="BU4" s="33"/>
      <c r="BV4" s="33"/>
      <c r="BW4" s="33"/>
      <c r="BX4" s="33"/>
      <c r="BY4" s="33"/>
      <c r="BZ4" s="33"/>
      <c r="CA4" s="33"/>
      <c r="CB4" s="33"/>
      <c r="CC4" s="33"/>
    </row>
    <row r="5" spans="1:81" x14ac:dyDescent="0.2">
      <c r="A5" s="33">
        <v>2</v>
      </c>
      <c r="B5" s="73">
        <v>41803</v>
      </c>
      <c r="C5" s="74"/>
      <c r="D5" s="75" t="s">
        <v>92</v>
      </c>
      <c r="E5" s="1">
        <v>1</v>
      </c>
      <c r="F5" s="1"/>
      <c r="G5" s="76" t="s">
        <v>86</v>
      </c>
      <c r="H5" s="85"/>
      <c r="I5" s="87">
        <f>Q5</f>
        <v>1</v>
      </c>
      <c r="J5" s="88" t="str">
        <f>INDEX(U5:U8,MATCH(S5,$T5:$T8,0))</f>
        <v>Brésil</v>
      </c>
      <c r="K5" s="89">
        <f>INDEX(V5:V8,MATCH(S5,$T5:$T8,0))</f>
        <v>7</v>
      </c>
      <c r="L5" s="90">
        <f>INDEX(W5:W8,MATCH(S5,$T5:$T8,0))</f>
        <v>6</v>
      </c>
      <c r="M5" s="89">
        <f>INDEX(X5:X8,MATCH(S5,$T5:$T8,0))</f>
        <v>1</v>
      </c>
      <c r="N5" s="91">
        <f>INDEX(Y5:Y8,MATCH(S5,$T5:$T8,0))</f>
        <v>5</v>
      </c>
      <c r="O5" s="85"/>
      <c r="P5" s="85"/>
      <c r="Q5" s="32">
        <v>1</v>
      </c>
      <c r="R5" s="27">
        <f>ROUND(S5,0)</f>
        <v>1</v>
      </c>
      <c r="S5" s="28">
        <f>MIN(T5:T8)</f>
        <v>0.95000000000000018</v>
      </c>
      <c r="T5" s="29">
        <f>SUM(AL5:AO5)+2.45</f>
        <v>0.95000000000000018</v>
      </c>
      <c r="U5" s="13" t="str">
        <f>D4</f>
        <v>Brésil</v>
      </c>
      <c r="V5" s="14">
        <f>SUM(Z5:AC5)</f>
        <v>7</v>
      </c>
      <c r="W5" s="15">
        <f>E4+E6+F8</f>
        <v>6</v>
      </c>
      <c r="X5" s="14">
        <f>F4+F6+E8</f>
        <v>1</v>
      </c>
      <c r="Y5" s="16">
        <f>W5-X5</f>
        <v>5</v>
      </c>
      <c r="Z5" s="14" t="s">
        <v>15</v>
      </c>
      <c r="AA5" s="14">
        <f>IF(ISBLANK(E4),0,IF(E4&gt;F4,3,IF(E4=F4,1,0)))</f>
        <v>3</v>
      </c>
      <c r="AB5" s="14">
        <f>IF(ISBLANK(E6),0,IF(E6&gt;F6,3,IF(E6=F6,1,0)))</f>
        <v>1</v>
      </c>
      <c r="AC5" s="14">
        <f>IF(ISBLANK(F8),0,IF(F8&gt;E8,3,IF(F8=E8,1,0)))</f>
        <v>3</v>
      </c>
      <c r="AD5" s="15" t="s">
        <v>15</v>
      </c>
      <c r="AE5" s="14" t="b">
        <f>(10*(Y5-Y6)+W5-W6&gt;0)</f>
        <v>1</v>
      </c>
      <c r="AF5" s="14" t="b">
        <f>10*(Y5-Y7)+W5-W7&gt;0</f>
        <v>1</v>
      </c>
      <c r="AG5" s="16" t="b">
        <f>10*(Y5-Y8)+W5-W8&gt;0</f>
        <v>1</v>
      </c>
      <c r="AH5" s="15">
        <f>10000*(AA5+AB5)+(E6-F6+E4-F4)*100+(E6+E4)</f>
        <v>40203</v>
      </c>
      <c r="AI5" s="14">
        <f>10000*(AA5+AC5)+(E4-F4+F8-E8)*100+(E4+F8)</f>
        <v>60505</v>
      </c>
      <c r="AJ5" s="14">
        <f>10000*(AB5+AC5)+(E6-F6+F8-E8)*100+(E6+F8)</f>
        <v>40304</v>
      </c>
      <c r="AK5" s="16" t="s">
        <v>15</v>
      </c>
      <c r="AL5" s="15" t="s">
        <v>15</v>
      </c>
      <c r="AM5" s="17">
        <f>IF($V5&gt;$V6,-0.5,IF($V6&gt;$V5,0.5,IF(AE5,-0.5,IF(AD6,0.5,BC5))))</f>
        <v>-0.5</v>
      </c>
      <c r="AN5" s="17">
        <f>IF($V5&gt;$V7,-0.5,IF($V7&gt;$V5,0.5,IF(AF5,-0.5,IF(AD7,0.5,BD5))))</f>
        <v>-0.5</v>
      </c>
      <c r="AO5" s="18">
        <f>IF($V5&gt;$V8,-0.5,IF($V8&gt;$V5,0.5,IF(AG5,-0.5,IF(AD8,0.5,BE5))))</f>
        <v>-0.5</v>
      </c>
      <c r="AP5" s="19" t="b">
        <f>AND(AND(V5=V6,V6=V7,V7=V8),AND(W5=W6,W6=W7,W7=W8),AND(X5=X6,X6=X7,X7=X8))</f>
        <v>0</v>
      </c>
      <c r="AQ5" s="19" t="b">
        <f>AND(NOT(AP5),V5=V6,V5=V7,W5=W6,W5=W7,X5=X6,X5=X7)</f>
        <v>0</v>
      </c>
      <c r="AR5" s="19" t="b">
        <f>AND(NOT(AP5),V5=V6,V5=V8,W5=W6,W5=W8,X5=X6,X5=X8)</f>
        <v>0</v>
      </c>
      <c r="AS5" s="19" t="b">
        <f>AND(NOT(AP5),V5=V7,V5=V8,W5=W7,W5=W8,X5=X7,X5=X8)</f>
        <v>0</v>
      </c>
      <c r="AT5" s="19" t="b">
        <f>AND(NOT(AP5),V6=V7,V6=V8,W6=W7,W6=W8,X6=X7,X6=X8)</f>
        <v>0</v>
      </c>
      <c r="AU5" s="19" t="b">
        <f>AND(NOT(AP5),NOT(AQ5),NOT(AR5),V5=V6,W5=W6,X5=X6)</f>
        <v>0</v>
      </c>
      <c r="AV5" s="19" t="b">
        <f>AND(NOT(AP5),NOT(AQ5),NOT(AS5),V5=V7,W5=W7,X5=X7)</f>
        <v>0</v>
      </c>
      <c r="AW5" s="19" t="b">
        <f>AND(NOT(AP5),NOT(AR5),NOT(AS5),V5=V8,W5=W8,X5=X8)</f>
        <v>0</v>
      </c>
      <c r="AX5" s="19" t="b">
        <f>AND(NOT(AP5),NOT(AQ5),NOT(AT5),V6=V7,W6=W7)</f>
        <v>0</v>
      </c>
      <c r="AY5" s="19" t="b">
        <f>AND(NOT(AP5),NOT(AR5),NOT(AT5),V6=V8,W6=W8,X6=X8)</f>
        <v>0</v>
      </c>
      <c r="AZ5" s="19" t="b">
        <f>AND(NOT(AP5),NOT(AS5),NOT(AT5),V7=V8,W7=W8,X7=X8)</f>
        <v>0</v>
      </c>
      <c r="BA5" s="19" t="b">
        <f t="array" ref="BA5">AND(NOT(AP5:AZ5))</f>
        <v>1</v>
      </c>
      <c r="BB5" s="15" t="s">
        <v>15</v>
      </c>
      <c r="BC5" s="14">
        <f>IF($AU5,IF(F4-E4&lt;0,-0.5,IF(E4-F4&lt;0,0.5,0)),IF($AQ5,IF($AH5&gt;$AH6,-0.5,IF($AH5&lt;$AH6,0.5,0)),IF($AR5,IF($AI5&gt;$AI6,-0.5, IF($AI5&lt;$AI6,0.5,0)),0)))</f>
        <v>0</v>
      </c>
      <c r="BD5" s="14">
        <f>IF($AV5,IF(F6-E6&lt;0,-0.5,IF(E6-F6&lt;0,0.5,0)),IF($AQ5,IF($AH5&gt;$AH7,-0.5,IF($AH5&lt;$AH7,0.5,0)),IF($AS5,IF($AJ5&gt;$AJ7,-0.5,IF($AJ5&lt;$AJ7,0.5,0)),0)))</f>
        <v>0</v>
      </c>
      <c r="BE5" s="16">
        <f>IF($AW5,IF(E8-F8&lt;0,-0.5,IF(F8-E8&lt;0,0.5,0)),IF($AR5,IF($AI5&gt;$AI8,-0.5,IF($AI5&lt;$AI8,0.5,0)),IF($AS5,IF($AJ5&gt;$AJ8,-0.5, IF($AJ5&lt;$AJ8,0.5,0)),0)))</f>
        <v>0</v>
      </c>
      <c r="BF5" s="33"/>
      <c r="BG5" s="33"/>
      <c r="BH5" s="33"/>
      <c r="BI5" s="33"/>
      <c r="BJ5" s="33"/>
      <c r="BK5" s="33"/>
      <c r="BL5" s="33"/>
      <c r="BM5" s="33"/>
      <c r="BN5" s="33"/>
      <c r="BO5" s="33"/>
      <c r="BP5" s="33"/>
      <c r="BQ5" s="33"/>
      <c r="BR5" s="33"/>
      <c r="BS5" s="33"/>
      <c r="BT5" s="33"/>
      <c r="BU5" s="33"/>
      <c r="BV5" s="33"/>
      <c r="BW5" s="33"/>
      <c r="BX5" s="33"/>
      <c r="BY5" s="33"/>
      <c r="BZ5" s="33"/>
      <c r="CA5" s="33"/>
      <c r="CB5" s="33"/>
      <c r="CC5" s="33"/>
    </row>
    <row r="6" spans="1:81" x14ac:dyDescent="0.2">
      <c r="A6" s="33">
        <v>1</v>
      </c>
      <c r="B6" s="73">
        <v>41807</v>
      </c>
      <c r="C6" s="74"/>
      <c r="D6" s="75" t="s">
        <v>76</v>
      </c>
      <c r="E6" s="1">
        <v>1</v>
      </c>
      <c r="F6" s="1">
        <v>1</v>
      </c>
      <c r="G6" s="76" t="s">
        <v>92</v>
      </c>
      <c r="H6" s="85"/>
      <c r="I6" s="92">
        <f>Q6</f>
        <v>2</v>
      </c>
      <c r="J6" s="93" t="str">
        <f>INDEX(U5:U8,MATCH(S6,$T5:$T8,0))</f>
        <v>Mexique</v>
      </c>
      <c r="K6" s="94">
        <f>INDEX(V5:V8,MATCH(S6,$T5:$T8,0))</f>
        <v>5</v>
      </c>
      <c r="L6" s="95">
        <f>INDEX(W5:W8,MATCH(S6,$T5:$T8,0))</f>
        <v>4</v>
      </c>
      <c r="M6" s="94">
        <f>INDEX(X5:X8,MATCH(S6,$T5:$T8,0))</f>
        <v>3</v>
      </c>
      <c r="N6" s="96">
        <f>INDEX(Y5:Y8,MATCH(S6,$T5:$T8,0))</f>
        <v>1</v>
      </c>
      <c r="O6" s="85"/>
      <c r="P6" s="85"/>
      <c r="Q6" s="32">
        <f>IF(ROUND(S6,0)=ROUND(S5,0),Q5,2)</f>
        <v>2</v>
      </c>
      <c r="R6" s="27">
        <f>ROUND(S6,0)</f>
        <v>2</v>
      </c>
      <c r="S6" s="28">
        <f>MAX(MIN(T5:T7),MIN(T5,T6,T8),MIN(T5,T7,T8),MIN(T6:T8))</f>
        <v>1.9700000000000002</v>
      </c>
      <c r="T6" s="30">
        <f>SUM(AL6:AO6)+2.46</f>
        <v>2.96</v>
      </c>
      <c r="U6" s="13" t="str">
        <f>G4</f>
        <v>Croatie</v>
      </c>
      <c r="V6" s="14">
        <f>SUM(Z6:AC6)</f>
        <v>4</v>
      </c>
      <c r="W6" s="15">
        <f>F4+F7+E9</f>
        <v>3</v>
      </c>
      <c r="X6" s="14">
        <f>E4+E7+F9</f>
        <v>4</v>
      </c>
      <c r="Y6" s="16">
        <f>W6-X6</f>
        <v>-1</v>
      </c>
      <c r="Z6" s="14">
        <f>IF(ISBLANK(F4),0,IF(AA5=3,0,IF(AA5=1,1,3)))</f>
        <v>0</v>
      </c>
      <c r="AA6" s="14" t="s">
        <v>15</v>
      </c>
      <c r="AB6" s="14">
        <f>IF(ISBLANK(E9),0,IF(AA7=3,0,IF(AA7=1,1,3)))</f>
        <v>1</v>
      </c>
      <c r="AC6" s="14">
        <f>IF(ISBLANK(F7),0,IF(F7&gt;E7,3,IF(F7=E7,1,0)))</f>
        <v>3</v>
      </c>
      <c r="AD6" s="15" t="b">
        <f>(10*(Y5-Y6)+W5-W6&lt;0)</f>
        <v>0</v>
      </c>
      <c r="AE6" s="14" t="s">
        <v>15</v>
      </c>
      <c r="AF6" s="14" t="b">
        <f>10*(Y6-Y7)+W6-W7&gt;0</f>
        <v>0</v>
      </c>
      <c r="AG6" s="16" t="b">
        <f>10*(Y6-Y8)+W6-W8&gt;0</f>
        <v>1</v>
      </c>
      <c r="AH6" s="15">
        <f>10000*(Z6+AB6)+(F4-E4+E9-F9)*100+(F4+E9)</f>
        <v>9802</v>
      </c>
      <c r="AI6" s="14">
        <f>10000*(Z6+AC6)+(F4-E4+F7-E7)*100+(F4+F7)</f>
        <v>29901</v>
      </c>
      <c r="AJ6" s="14" t="s">
        <v>15</v>
      </c>
      <c r="AK6" s="16">
        <f>10000*(AB6+AC6)+(F7-E7+E9-F9)*100+(F7+E9)</f>
        <v>40103</v>
      </c>
      <c r="AL6" s="21">
        <f>-AM5</f>
        <v>0.5</v>
      </c>
      <c r="AM6" s="14" t="s">
        <v>15</v>
      </c>
      <c r="AN6" s="17">
        <f>IF($V6&gt;$V7,-0.5,IF($V7&gt;$V6,0.5,IF(AF6,-0.5,IF(AE7,0.5,BD6))))</f>
        <v>0.5</v>
      </c>
      <c r="AO6" s="18">
        <f>IF($V6&gt;$V8,-0.5,IF($V8&gt;$V6,0.5,IF(AG6,-0.5,IF(AE8,0.5,BE6))))</f>
        <v>-0.5</v>
      </c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15"/>
      <c r="BC6" s="14" t="s">
        <v>15</v>
      </c>
      <c r="BD6" s="14">
        <f>IF($AX5,IF(F9-E9&lt;0,-0.5,IF(E9-F9&lt;0,0.5,0)),IF($AQ5,IF($AH6&gt;$AH7,-0.5,IF($AH6&lt;$AH7,0.5,0)),IF($AT5,IF($AK6&gt;$AK7,-0.5,IF($AK6&lt;$AK7,0.5,0)),0)))</f>
        <v>0</v>
      </c>
      <c r="BE6" s="16">
        <f>IF($AY5,IF(E7-F7&lt;0,-0.5,IF(F7-E7&lt;0,0.5,0)),IF($AR5,IF($AI6&gt;$AI8,-0.5,IF($AI6&lt;$AI8,0.5,0)),IF($AT5,IF($AK6&gt;$AK8,-0.5,IF($AK6&lt;$AK8,0.5,0)),0)))</f>
        <v>0</v>
      </c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3"/>
      <c r="BT6" s="33"/>
      <c r="BU6" s="33"/>
      <c r="BV6" s="33"/>
      <c r="BW6" s="33"/>
      <c r="BX6" s="33"/>
      <c r="BY6" s="33"/>
      <c r="BZ6" s="33"/>
      <c r="CA6" s="33"/>
      <c r="CB6" s="33"/>
      <c r="CC6" s="33"/>
    </row>
    <row r="7" spans="1:81" x14ac:dyDescent="0.2">
      <c r="A7" s="33">
        <v>2</v>
      </c>
      <c r="B7" s="73">
        <v>41808</v>
      </c>
      <c r="C7" s="74"/>
      <c r="D7" s="75" t="s">
        <v>86</v>
      </c>
      <c r="E7" s="1">
        <v>0</v>
      </c>
      <c r="F7" s="1">
        <v>1</v>
      </c>
      <c r="G7" s="76" t="s">
        <v>100</v>
      </c>
      <c r="H7" s="85"/>
      <c r="I7" s="92">
        <f>Q7</f>
        <v>3</v>
      </c>
      <c r="J7" s="75" t="str">
        <f>INDEX(U5:U8,MATCH(S7,$T5:$T8,0))</f>
        <v>Croatie</v>
      </c>
      <c r="K7" s="97">
        <f>INDEX(V5:V8,MATCH(S7,$T5:$T8,0))</f>
        <v>4</v>
      </c>
      <c r="L7" s="98">
        <f>INDEX(W5:W8,MATCH(S7,$T5:$T8,0))</f>
        <v>3</v>
      </c>
      <c r="M7" s="97">
        <f>INDEX(X5:X8,MATCH(S7,$T5:$T8,0))</f>
        <v>4</v>
      </c>
      <c r="N7" s="99">
        <f>INDEX(Y5:Y8,MATCH(S7,$T5:$T8,0))</f>
        <v>-1</v>
      </c>
      <c r="O7" s="85"/>
      <c r="P7" s="85"/>
      <c r="Q7" s="32">
        <f>IF(ROUND(S7,0)=ROUND(S6,0),Q6,3)</f>
        <v>3</v>
      </c>
      <c r="R7" s="27">
        <f>ROUND(S7,0)</f>
        <v>3</v>
      </c>
      <c r="S7" s="28">
        <f>MIN(MAX(T5:T7),MAX(T5,T6,T8),MAX(T5,T7,T8),MAX(T6:T8))</f>
        <v>2.96</v>
      </c>
      <c r="T7" s="30">
        <f>SUM(AL7:AO7)+2.47</f>
        <v>1.9700000000000002</v>
      </c>
      <c r="U7" s="13" t="str">
        <f>D5</f>
        <v>Mexique</v>
      </c>
      <c r="V7" s="14">
        <f>SUM(Z7:AC7)</f>
        <v>5</v>
      </c>
      <c r="W7" s="15">
        <f>E5+F6+F9</f>
        <v>4</v>
      </c>
      <c r="X7" s="14">
        <f>F5+E6+E9</f>
        <v>3</v>
      </c>
      <c r="Y7" s="16">
        <f>W7-X7</f>
        <v>1</v>
      </c>
      <c r="Z7" s="14">
        <f>IF(ISBLANK(F6),0,IF(AB5=3,0,IF(AB5=1,1,3)))</f>
        <v>1</v>
      </c>
      <c r="AA7" s="14">
        <f>IF(ISBLANK(F9),0,IF(F9&gt;E9,3,IF(F9=E9,1,0)))</f>
        <v>1</v>
      </c>
      <c r="AB7" s="14" t="s">
        <v>15</v>
      </c>
      <c r="AC7" s="14">
        <f>IF(ISBLANK(E5),0,IF(E5&gt;F5,3,IF(E5=F5,1,0)))</f>
        <v>3</v>
      </c>
      <c r="AD7" s="15" t="b">
        <f>10*(Y5-Y7)+W5-W7&lt;0</f>
        <v>0</v>
      </c>
      <c r="AE7" s="14" t="b">
        <f>10*(Y6-Y7)+W6-W7&lt;0</f>
        <v>1</v>
      </c>
      <c r="AF7" s="14" t="s">
        <v>15</v>
      </c>
      <c r="AG7" s="16" t="b">
        <f>10*(Y7-Y8)+W7-W8&gt;0</f>
        <v>1</v>
      </c>
      <c r="AH7" s="15">
        <f>10000*(Z7+AA7)+(F6-E6+F9-E9)*100+(F6+F9)</f>
        <v>20003</v>
      </c>
      <c r="AI7" s="14" t="s">
        <v>15</v>
      </c>
      <c r="AJ7" s="14">
        <f>10000*(Z7+AC7)+(E5-F5+F6-E6)*100+(E5+F6)</f>
        <v>40102</v>
      </c>
      <c r="AK7" s="16">
        <f>10000*(AA7+AC7)+(E5-F5+F9-E9)*100+(E5+F9)</f>
        <v>40103</v>
      </c>
      <c r="AL7" s="21">
        <f>-AN5</f>
        <v>0.5</v>
      </c>
      <c r="AM7" s="17">
        <f>-AN6</f>
        <v>-0.5</v>
      </c>
      <c r="AN7" s="17" t="s">
        <v>15</v>
      </c>
      <c r="AO7" s="18">
        <f>IF($V7&gt;$V8,-0.5,IF($V8&gt;$V7,0.5,IF(AG7,-0.5,IF(AF8,0.5,BE7))))</f>
        <v>-0.5</v>
      </c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15"/>
      <c r="BC7" s="14"/>
      <c r="BD7" s="14" t="s">
        <v>15</v>
      </c>
      <c r="BE7" s="16">
        <f>IF($AZ5,IF(F5-E5&lt;0,-0.5,IF(E5-F5&lt;0,0.5,0)),IF($AS5,IF($AJ7&gt;$AJ8,-0.5,IF($AJ7&lt;$AJ8,0.5,0)),IF($AT5,IF($AK7&gt;$AK8,-0.5,IF($AK7&lt;$AK8,0.5,0)),0)))</f>
        <v>0</v>
      </c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</row>
    <row r="8" spans="1:81" x14ac:dyDescent="0.2">
      <c r="A8" s="33">
        <v>2</v>
      </c>
      <c r="B8" s="73">
        <v>41813</v>
      </c>
      <c r="C8" s="74"/>
      <c r="D8" s="75" t="s">
        <v>86</v>
      </c>
      <c r="E8" s="1">
        <v>0</v>
      </c>
      <c r="F8" s="1">
        <v>3</v>
      </c>
      <c r="G8" s="76" t="s">
        <v>76</v>
      </c>
      <c r="H8" s="85"/>
      <c r="I8" s="100">
        <f>Q8</f>
        <v>4</v>
      </c>
      <c r="J8" s="79" t="str">
        <f>INDEX(U5:U8,MATCH(S8,$T5:$T8,0))</f>
        <v>Cameroun</v>
      </c>
      <c r="K8" s="101">
        <f>INDEX(V5:V8,MATCH(S8,$T5:$T8,0))</f>
        <v>0</v>
      </c>
      <c r="L8" s="102">
        <f>INDEX(W5:W8,MATCH(S8,$T5:$T8,0))</f>
        <v>0</v>
      </c>
      <c r="M8" s="101">
        <f>INDEX(X5:X8,MATCH(S8,$T5:$T8,0))</f>
        <v>5</v>
      </c>
      <c r="N8" s="103">
        <f>INDEX(Y5:Y8,MATCH(S8,$T5:$T8,0))</f>
        <v>-5</v>
      </c>
      <c r="O8" s="85"/>
      <c r="P8" s="85"/>
      <c r="Q8" s="32">
        <f>IF(ROUND(S8,0)=ROUND(S7,0),Q7,4)</f>
        <v>4</v>
      </c>
      <c r="R8" s="27">
        <f>ROUND(S8,0)</f>
        <v>4</v>
      </c>
      <c r="S8" s="28">
        <f>MAX(T5:T8)</f>
        <v>3.98</v>
      </c>
      <c r="T8" s="31">
        <f>SUM(AL8:AO8)+2.48</f>
        <v>3.98</v>
      </c>
      <c r="U8" s="22" t="str">
        <f>G5</f>
        <v>Cameroun</v>
      </c>
      <c r="V8" s="19">
        <f>SUM(Z8:AC8)</f>
        <v>0</v>
      </c>
      <c r="W8" s="23">
        <f>F5+E7+E8</f>
        <v>0</v>
      </c>
      <c r="X8" s="19">
        <f>E5+F7+F8</f>
        <v>5</v>
      </c>
      <c r="Y8" s="20">
        <f>W8-X8</f>
        <v>-5</v>
      </c>
      <c r="Z8" s="19">
        <f>IF(ISBLANK(E8),0,IF(AC5=3,0,IF(AC5=1,1,3)))</f>
        <v>0</v>
      </c>
      <c r="AA8" s="19">
        <f>IF(ISBLANK(E7),0,IF(AC6=3,0,IF(AC6=1,1,3)))</f>
        <v>0</v>
      </c>
      <c r="AB8" s="19">
        <f>IF(ISBLANK(F5),0,IF(AC7=3,0,IF(AC7=1,1,3)))</f>
        <v>0</v>
      </c>
      <c r="AC8" s="19" t="s">
        <v>15</v>
      </c>
      <c r="AD8" s="23" t="b">
        <f>10*(Y5-Y8)+W5-W8&lt;0</f>
        <v>0</v>
      </c>
      <c r="AE8" s="19" t="b">
        <f>10*(Y6-Y8)+W6-W8&lt;0</f>
        <v>0</v>
      </c>
      <c r="AF8" s="19" t="b">
        <f>10*(Y7-Y8)+W7-W8&lt;0</f>
        <v>0</v>
      </c>
      <c r="AG8" s="20" t="s">
        <v>15</v>
      </c>
      <c r="AH8" s="23" t="s">
        <v>15</v>
      </c>
      <c r="AI8" s="19">
        <f>10000*(Z8+AA8)+(E8-F8+E7-F7)*100+(E8+E7)</f>
        <v>-400</v>
      </c>
      <c r="AJ8" s="19">
        <f>10000*(Z8+AB8)+(F5-E5+E8-F8)*100+(F5+E8)</f>
        <v>-400</v>
      </c>
      <c r="AK8" s="20">
        <f>10000*(AA8+AB8)+(E7-F7+F5-E5)*100+(E7+F5)</f>
        <v>-200</v>
      </c>
      <c r="AL8" s="24">
        <f>-AO5</f>
        <v>0.5</v>
      </c>
      <c r="AM8" s="25">
        <f>-AO6</f>
        <v>0.5</v>
      </c>
      <c r="AN8" s="25">
        <f>-AO7</f>
        <v>0.5</v>
      </c>
      <c r="AO8" s="20" t="s">
        <v>15</v>
      </c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23"/>
      <c r="BC8" s="19"/>
      <c r="BD8" s="19"/>
      <c r="BE8" s="20" t="s">
        <v>15</v>
      </c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</row>
    <row r="9" spans="1:81" x14ac:dyDescent="0.2">
      <c r="A9" s="33">
        <v>2</v>
      </c>
      <c r="B9" s="77">
        <v>41813</v>
      </c>
      <c r="C9" s="78"/>
      <c r="D9" s="79" t="s">
        <v>100</v>
      </c>
      <c r="E9" s="1">
        <v>2</v>
      </c>
      <c r="F9" s="1">
        <v>2</v>
      </c>
      <c r="G9" s="80" t="s">
        <v>92</v>
      </c>
      <c r="H9" s="85"/>
      <c r="I9" s="104"/>
      <c r="J9" s="105" t="str">
        <f>IF(OR(I7&lt;3,I6&lt;2),"TIRAGE AU SORT !!!"," ")</f>
        <v xml:space="preserve"> </v>
      </c>
      <c r="K9" s="106"/>
      <c r="L9" s="106"/>
      <c r="M9" s="106"/>
      <c r="N9" s="106"/>
      <c r="O9" s="85"/>
      <c r="P9" s="85"/>
      <c r="R9" s="28"/>
      <c r="S9" s="28"/>
      <c r="T9" s="2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</row>
    <row r="10" spans="1:81" x14ac:dyDescent="0.2">
      <c r="A10" s="33"/>
      <c r="B10" s="85"/>
      <c r="C10" s="85"/>
      <c r="D10" s="85"/>
      <c r="E10" s="85"/>
      <c r="F10" s="85"/>
      <c r="G10" s="85"/>
      <c r="H10" s="85"/>
      <c r="I10" s="109"/>
      <c r="J10" s="85"/>
      <c r="K10" s="85"/>
      <c r="L10" s="85"/>
      <c r="M10" s="85"/>
      <c r="N10" s="85"/>
      <c r="O10" s="85"/>
      <c r="P10" s="85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</row>
    <row r="11" spans="1:81" x14ac:dyDescent="0.2">
      <c r="A11" s="33"/>
      <c r="B11" s="86" t="s">
        <v>32</v>
      </c>
      <c r="C11" s="81"/>
      <c r="D11" s="82"/>
      <c r="E11" s="83"/>
      <c r="F11" s="83"/>
      <c r="G11" s="84"/>
      <c r="H11" s="85"/>
      <c r="I11" s="109"/>
      <c r="J11" s="85"/>
      <c r="K11" s="85"/>
      <c r="L11" s="85"/>
      <c r="M11" s="85"/>
      <c r="N11" s="85"/>
      <c r="O11" s="85"/>
      <c r="P11" s="85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</row>
    <row r="12" spans="1:81" x14ac:dyDescent="0.2">
      <c r="A12" s="33">
        <v>1</v>
      </c>
      <c r="B12" s="69">
        <v>41803</v>
      </c>
      <c r="C12" s="70"/>
      <c r="D12" s="71" t="s">
        <v>77</v>
      </c>
      <c r="E12" s="1">
        <v>2</v>
      </c>
      <c r="F12" s="1">
        <v>0</v>
      </c>
      <c r="G12" s="72" t="s">
        <v>101</v>
      </c>
      <c r="H12" s="85"/>
      <c r="I12" s="109"/>
      <c r="J12" s="86" t="s">
        <v>32</v>
      </c>
      <c r="K12" s="86" t="s">
        <v>0</v>
      </c>
      <c r="L12" s="86" t="s">
        <v>35</v>
      </c>
      <c r="M12" s="86" t="s">
        <v>36</v>
      </c>
      <c r="N12" s="86" t="str">
        <f>"+/-"</f>
        <v>+/-</v>
      </c>
      <c r="O12" s="85"/>
      <c r="P12" s="85"/>
      <c r="T12" s="9" t="s">
        <v>13</v>
      </c>
      <c r="U12" s="10" t="s">
        <v>14</v>
      </c>
      <c r="V12" s="11" t="s">
        <v>0</v>
      </c>
      <c r="W12" s="9" t="s">
        <v>1</v>
      </c>
      <c r="X12" s="11" t="s">
        <v>2</v>
      </c>
      <c r="Y12" s="12" t="s">
        <v>3</v>
      </c>
      <c r="Z12" s="11" t="s">
        <v>4</v>
      </c>
      <c r="AA12" s="11" t="s">
        <v>5</v>
      </c>
      <c r="AB12" s="11" t="s">
        <v>6</v>
      </c>
      <c r="AC12" s="11" t="s">
        <v>7</v>
      </c>
      <c r="AD12" s="9" t="s">
        <v>27</v>
      </c>
      <c r="AE12" s="11" t="s">
        <v>28</v>
      </c>
      <c r="AF12" s="11" t="s">
        <v>29</v>
      </c>
      <c r="AG12" s="12" t="s">
        <v>30</v>
      </c>
      <c r="AH12" s="9" t="s">
        <v>16</v>
      </c>
      <c r="AI12" s="11" t="s">
        <v>17</v>
      </c>
      <c r="AJ12" s="11" t="s">
        <v>18</v>
      </c>
      <c r="AK12" s="12" t="s">
        <v>19</v>
      </c>
      <c r="AL12" s="9" t="s">
        <v>9</v>
      </c>
      <c r="AM12" s="11" t="s">
        <v>10</v>
      </c>
      <c r="AN12" s="11" t="s">
        <v>11</v>
      </c>
      <c r="AO12" s="12" t="s">
        <v>12</v>
      </c>
      <c r="AP12" s="9" t="s">
        <v>20</v>
      </c>
      <c r="AQ12" s="11" t="s">
        <v>16</v>
      </c>
      <c r="AR12" s="11" t="s">
        <v>17</v>
      </c>
      <c r="AS12" s="11" t="s">
        <v>18</v>
      </c>
      <c r="AT12" s="11" t="s">
        <v>19</v>
      </c>
      <c r="AU12" s="11" t="s">
        <v>8</v>
      </c>
      <c r="AV12" s="11" t="s">
        <v>21</v>
      </c>
      <c r="AW12" s="11" t="s">
        <v>22</v>
      </c>
      <c r="AX12" s="11" t="s">
        <v>23</v>
      </c>
      <c r="AY12" s="11" t="s">
        <v>24</v>
      </c>
      <c r="AZ12" s="11" t="s">
        <v>25</v>
      </c>
      <c r="BA12" s="12" t="s">
        <v>26</v>
      </c>
      <c r="BB12" s="9" t="s">
        <v>74</v>
      </c>
      <c r="BC12" s="11" t="s">
        <v>73</v>
      </c>
      <c r="BD12" s="11" t="s">
        <v>72</v>
      </c>
      <c r="BE12" s="12" t="s">
        <v>75</v>
      </c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</row>
    <row r="13" spans="1:81" x14ac:dyDescent="0.2">
      <c r="A13" s="33">
        <v>0</v>
      </c>
      <c r="B13" s="73">
        <v>41804</v>
      </c>
      <c r="C13" s="74"/>
      <c r="D13" s="75" t="s">
        <v>85</v>
      </c>
      <c r="E13" s="1">
        <v>3</v>
      </c>
      <c r="F13" s="1">
        <v>1</v>
      </c>
      <c r="G13" s="76" t="s">
        <v>93</v>
      </c>
      <c r="H13" s="85"/>
      <c r="I13" s="87">
        <f>Q13</f>
        <v>1</v>
      </c>
      <c r="J13" s="107" t="str">
        <f>INDEX(U13:U16,MATCH(S13,$T13:$T16,0))</f>
        <v>Espagne</v>
      </c>
      <c r="K13" s="89">
        <f>INDEX(V13:V16,MATCH(S13,$T13:$T16,0))</f>
        <v>7</v>
      </c>
      <c r="L13" s="90">
        <f>INDEX(W13:W16,MATCH(S13,$T13:$T16,0))</f>
        <v>6</v>
      </c>
      <c r="M13" s="89">
        <f>INDEX(X13:X16,MATCH(S13,$T13:$T16,0))</f>
        <v>2</v>
      </c>
      <c r="N13" s="91">
        <f>INDEX(Y13:Y16,MATCH(S13,$T13:$T16,0))</f>
        <v>4</v>
      </c>
      <c r="O13" s="85"/>
      <c r="P13" s="85"/>
      <c r="Q13" s="32">
        <v>1</v>
      </c>
      <c r="R13" s="27">
        <f>ROUND(S13,0)</f>
        <v>1</v>
      </c>
      <c r="S13" s="28">
        <f>MIN(T13:T16)</f>
        <v>0.95000000000000018</v>
      </c>
      <c r="T13" s="29">
        <f>SUM(AL13:AO13)+2.45</f>
        <v>0.95000000000000018</v>
      </c>
      <c r="U13" s="13" t="str">
        <f>D12</f>
        <v>Espagne</v>
      </c>
      <c r="V13" s="14">
        <f>SUM(Z13:AC13)</f>
        <v>7</v>
      </c>
      <c r="W13" s="15">
        <f>E12+E14+F16</f>
        <v>6</v>
      </c>
      <c r="X13" s="14">
        <f>F12+F14+E16</f>
        <v>2</v>
      </c>
      <c r="Y13" s="16">
        <f>W13-X13</f>
        <v>4</v>
      </c>
      <c r="Z13" s="14" t="s">
        <v>15</v>
      </c>
      <c r="AA13" s="14">
        <f>IF(ISBLANK(E12),0,IF(E12&gt;F12,3,IF(E12=F12,1,0)))</f>
        <v>3</v>
      </c>
      <c r="AB13" s="14">
        <f>IF(ISBLANK(E14),0,IF(E14&gt;F14,3,IF(E14=F14,1,0)))</f>
        <v>1</v>
      </c>
      <c r="AC13" s="14">
        <f>IF(ISBLANK(F16),0,IF(F16&gt;E16,3,IF(F16=E16,1,0)))</f>
        <v>3</v>
      </c>
      <c r="AD13" s="15" t="s">
        <v>15</v>
      </c>
      <c r="AE13" s="14" t="b">
        <f>(10*(Y13-Y14)+W13-W14&gt;0)</f>
        <v>1</v>
      </c>
      <c r="AF13" s="14" t="b">
        <f>10*(Y13-Y15)+W13-W15&gt;0</f>
        <v>1</v>
      </c>
      <c r="AG13" s="16" t="b">
        <f>10*(Y13-Y16)+W13-W16&gt;0</f>
        <v>1</v>
      </c>
      <c r="AH13" s="15">
        <f>10000*(AA13+AB13)+(E14-F14+E12-F12)*100+(E14+E12)</f>
        <v>40204</v>
      </c>
      <c r="AI13" s="14">
        <f>10000*(AA13+AC13)+(E12-F12+F16-E16)*100+(E12+F16)</f>
        <v>60404</v>
      </c>
      <c r="AJ13" s="14">
        <f>10000*(AB13+AC13)+(F16-E16+E14-F14)*100+(F16+E14)</f>
        <v>40204</v>
      </c>
      <c r="AK13" s="16" t="s">
        <v>15</v>
      </c>
      <c r="AL13" s="15" t="s">
        <v>15</v>
      </c>
      <c r="AM13" s="17">
        <f>IF($V13&gt;$V14,-0.5,IF($V14&gt;$V13,0.5,IF(AE13,-0.5,IF(AD14,0.5,BC13))))</f>
        <v>-0.5</v>
      </c>
      <c r="AN13" s="17">
        <f>IF($V13&gt;$V15,-0.5,IF($V15&gt;$V13,0.5,IF(AF13,-0.5,IF(AD15,0.5,BD13))))</f>
        <v>-0.5</v>
      </c>
      <c r="AO13" s="18">
        <f>IF($V13&gt;$V16,-0.5,IF($V16&gt;$V13,0.5,IF(AG13,-0.5,IF(AD16,0.5,BE13))))</f>
        <v>-0.5</v>
      </c>
      <c r="AP13" s="19" t="b">
        <f>AND(AND(V13=V14,V14=V15,V15=V16),AND(W13=W14,W14=W15,W15=W16),AND(X13=X14,X14=X15,X15=X16))</f>
        <v>0</v>
      </c>
      <c r="AQ13" s="19" t="b">
        <f>AND(NOT(AP13),V13=V14,V13=V15,W13=W14,W13=W15,X13=X14,X13=X15)</f>
        <v>0</v>
      </c>
      <c r="AR13" s="19" t="b">
        <f>AND(NOT(AP13),V13=V14,V13=V16,W13=W14,W13=W16,X13=X14,X13=X16)</f>
        <v>0</v>
      </c>
      <c r="AS13" s="19" t="b">
        <f>AND(NOT(AP13),V13=V15,V13=V16,W13=W15,W13=W16,X13=X15,X13=X16)</f>
        <v>0</v>
      </c>
      <c r="AT13" s="19" t="b">
        <f>AND(NOT(AP13),V14=V15,V14=V16,W14=W15,W14=W16,X14=X15,X14=X16)</f>
        <v>0</v>
      </c>
      <c r="AU13" s="19" t="b">
        <f>AND(NOT(AP13),NOT(AQ13),NOT(AR13),V13=V14,W13=W14,X13=X14)</f>
        <v>0</v>
      </c>
      <c r="AV13" s="19" t="b">
        <f>AND(NOT(AP13),NOT(AQ13),NOT(AS13),V13=V15,W13=W15,X13=X15)</f>
        <v>0</v>
      </c>
      <c r="AW13" s="19" t="b">
        <f>AND(NOT(AP13),NOT(AR13),NOT(AS13),V13=V16,W13=W16,X13=X16)</f>
        <v>0</v>
      </c>
      <c r="AX13" s="19" t="b">
        <f>AND(NOT(AP13),NOT(AQ13),NOT(AT13),V14=V15,W14=W15)</f>
        <v>0</v>
      </c>
      <c r="AY13" s="19" t="b">
        <f>AND(NOT(AP13),NOT(AR13),NOT(AT13),V14=V16,W14=W16,X14=X16)</f>
        <v>0</v>
      </c>
      <c r="AZ13" s="19" t="b">
        <f>AND(NOT(AP13),NOT(AS13),NOT(AT13),V15=V16,W15=W16,X15=X16)</f>
        <v>0</v>
      </c>
      <c r="BA13" s="19" t="b">
        <f t="array" ref="BA13">AND(NOT(AP13:AZ13))</f>
        <v>1</v>
      </c>
      <c r="BB13" s="15" t="s">
        <v>15</v>
      </c>
      <c r="BC13" s="14">
        <f>IF($AU13,IF(F12-E12&lt;0,-0.5,IF(E12-F12&lt;0,0.5,0)),IF($AQ13,IF($AH13&gt;$AH14,-0.5,IF($AH13&lt;$AH14,0.5,0)),IF($AR13,IF($AI13&gt;$AI14,-0.5, IF($AI13&lt;$AI14,0.5,0)),0)))</f>
        <v>0</v>
      </c>
      <c r="BD13" s="14">
        <f>IF($AV13,IF(F14-E14&lt;0,-0.5,IF(E14-F14&lt;0,0.5,0)),IF($AQ13,IF($AH13&gt;$AH15,-0.5,IF($AH13&lt;$AH15,0.5,0)),IF($AS13,IF($AJ13&gt;$AJ15,-0.5,IF($AJ13&lt;$AJ15,0.5,0)),0)))</f>
        <v>0</v>
      </c>
      <c r="BE13" s="16">
        <f>IF($AW13,IF(E16-F16&lt;0,-0.5,IF(F16-E16&lt;0,0.5,0)),IF($AR13,IF($AI13&gt;$AI16,-0.5,IF($AI13&lt;$AI16,0.5,0)),IF($AS13,IF($AJ13&gt;$AJ16,-0.5, IF($AJ13&lt;$AJ16,0.5,0)),0)))</f>
        <v>0</v>
      </c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</row>
    <row r="14" spans="1:81" x14ac:dyDescent="0.2">
      <c r="A14" s="33">
        <v>1</v>
      </c>
      <c r="B14" s="73">
        <v>41809</v>
      </c>
      <c r="C14" s="74"/>
      <c r="D14" s="75" t="s">
        <v>77</v>
      </c>
      <c r="E14" s="1">
        <v>2</v>
      </c>
      <c r="F14" s="1">
        <v>2</v>
      </c>
      <c r="G14" s="76" t="s">
        <v>85</v>
      </c>
      <c r="H14" s="85"/>
      <c r="I14" s="92">
        <f>Q14</f>
        <v>2</v>
      </c>
      <c r="J14" s="108" t="str">
        <f>INDEX(U13:U16,MATCH(S14,$T13:$T16,0))</f>
        <v>Chili</v>
      </c>
      <c r="K14" s="94">
        <f>INDEX(V13:V16,MATCH(S14,$T13:$T16,0))</f>
        <v>7</v>
      </c>
      <c r="L14" s="95">
        <f>INDEX(W13:W16,MATCH(S14,$T13:$T16,0))</f>
        <v>7</v>
      </c>
      <c r="M14" s="94">
        <f>INDEX(X13:X16,MATCH(S14,$T13:$T16,0))</f>
        <v>4</v>
      </c>
      <c r="N14" s="96">
        <f>INDEX(Y13:Y16,MATCH(S14,$T13:$T16,0))</f>
        <v>3</v>
      </c>
      <c r="O14" s="85"/>
      <c r="P14" s="85"/>
      <c r="Q14" s="32">
        <f>IF(ROUND(S14,0)=ROUND(S13,0),Q13,2)</f>
        <v>2</v>
      </c>
      <c r="R14" s="27">
        <f>ROUND(S14,0)</f>
        <v>2</v>
      </c>
      <c r="S14" s="28">
        <f>MAX(MIN(T13:T15),MIN(T13,T14,T16),MIN(T13,T15,T16),MIN(T14:T16))</f>
        <v>1.9700000000000002</v>
      </c>
      <c r="T14" s="30">
        <f>SUM(AL14:AO14)+2.46</f>
        <v>2.96</v>
      </c>
      <c r="U14" s="13" t="str">
        <f>G12</f>
        <v>Pays-Bas</v>
      </c>
      <c r="V14" s="14">
        <f>SUM(Z14:AC14)</f>
        <v>3</v>
      </c>
      <c r="W14" s="15">
        <f>F12+F15+E17</f>
        <v>3</v>
      </c>
      <c r="X14" s="14">
        <f>E12+E15+F17</f>
        <v>5</v>
      </c>
      <c r="Y14" s="16">
        <f>W14-X14</f>
        <v>-2</v>
      </c>
      <c r="Z14" s="14">
        <f>IF(ISBLANK(F12),0,IF(AA13=3,0,IF(AA13=1,1,3)))</f>
        <v>0</v>
      </c>
      <c r="AA14" s="14" t="s">
        <v>15</v>
      </c>
      <c r="AB14" s="14">
        <f>IF(ISBLANK(E17),0,IF(AA15=3,0,IF(AA15=1,1,3)))</f>
        <v>0</v>
      </c>
      <c r="AC14" s="14">
        <f>IF(ISBLANK(F15),0,IF(F15&gt;E15,3,IF(F15=E15,1,0)))</f>
        <v>3</v>
      </c>
      <c r="AD14" s="15" t="b">
        <f>(10*(Y13-Y14)+W13-W14&lt;0)</f>
        <v>0</v>
      </c>
      <c r="AE14" s="14" t="s">
        <v>15</v>
      </c>
      <c r="AF14" s="14" t="b">
        <f>10*(Y14-Y15)+W14-W15&gt;0</f>
        <v>0</v>
      </c>
      <c r="AG14" s="16" t="b">
        <f>10*(Y14-Y16)+W14-W16&gt;0</f>
        <v>1</v>
      </c>
      <c r="AH14" s="15">
        <f>10000*(Z14+AB14)+(F12-E12+E17-F17)*100+(F12+E17)</f>
        <v>-299</v>
      </c>
      <c r="AI14" s="14">
        <f>10000*(Z14+AC14)+(F12-E12+F15-E15)*100+(F12+F15)</f>
        <v>29902</v>
      </c>
      <c r="AJ14" s="14" t="s">
        <v>15</v>
      </c>
      <c r="AK14" s="16">
        <f>10000*(AB14+AC14)+(F15-E15+E17-F17)*100+(F15+E17)</f>
        <v>30003</v>
      </c>
      <c r="AL14" s="21">
        <f>-AM13</f>
        <v>0.5</v>
      </c>
      <c r="AM14" s="14" t="s">
        <v>15</v>
      </c>
      <c r="AN14" s="17">
        <f>IF($V14&gt;$V15,-0.5,IF($V15&gt;$V14,0.5,IF(AF14,-0.5,IF(AE15,0.5,BD14))))</f>
        <v>0.5</v>
      </c>
      <c r="AO14" s="18">
        <f>IF($V14&gt;$V16,-0.5,IF($V16&gt;$V14,0.5,IF(AG14,-0.5,IF(AE16,0.5,BE14))))</f>
        <v>-0.5</v>
      </c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15"/>
      <c r="BC14" s="14" t="s">
        <v>15</v>
      </c>
      <c r="BD14" s="14">
        <f>IF($AX13,IF(F17-E17&lt;0,-0.5,IF(E17-F17&lt;0,0.5,0)),IF($AQ13,IF($AH14&gt;$AH15,-0.5,IF($AH14&lt;$AH15,0.5,0)),IF($AT13,IF($AK14&gt;$AK15,-0.5,IF($AK14&lt;$AK15,0.5,0)),0)))</f>
        <v>0</v>
      </c>
      <c r="BE14" s="16">
        <f>IF($AY13,IF(E15-F15&lt;0,-0.5,IF(F15-E15&lt;0,0.5,0)),IF($AR13,IF($AI14&gt;$AI16,-0.5,IF($AI14&lt;$AI16,0.5,0)),IF($AT13,IF($AK14&gt;$AK16,-0.5,IF($AK14&lt;$AK16,0.5,0)),0)))</f>
        <v>0</v>
      </c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</row>
    <row r="15" spans="1:81" x14ac:dyDescent="0.2">
      <c r="A15" s="33">
        <v>0</v>
      </c>
      <c r="B15" s="73">
        <v>41808</v>
      </c>
      <c r="C15" s="74"/>
      <c r="D15" s="75" t="s">
        <v>93</v>
      </c>
      <c r="E15" s="1">
        <v>1</v>
      </c>
      <c r="F15" s="1">
        <v>2</v>
      </c>
      <c r="G15" s="76" t="s">
        <v>101</v>
      </c>
      <c r="H15" s="85"/>
      <c r="I15" s="92">
        <f>Q15</f>
        <v>3</v>
      </c>
      <c r="J15" s="75" t="str">
        <f>INDEX(U13:U16,MATCH(S15,$T13:$T16,0))</f>
        <v>Pays-Bas</v>
      </c>
      <c r="K15" s="97">
        <f>INDEX(V13:V16,MATCH(S15,$T13:$T16,0))</f>
        <v>3</v>
      </c>
      <c r="L15" s="98">
        <f>INDEX(W13:W16,MATCH(S15,$T13:$T16,0))</f>
        <v>3</v>
      </c>
      <c r="M15" s="97">
        <f>INDEX(X13:X16,MATCH(S15,$T13:$T16,0))</f>
        <v>5</v>
      </c>
      <c r="N15" s="99">
        <f>INDEX(Y13:Y16,MATCH(S15,$T13:$T16,0))</f>
        <v>-2</v>
      </c>
      <c r="O15" s="85"/>
      <c r="P15" s="85"/>
      <c r="Q15" s="32">
        <f>IF(ROUND(S15,0)=ROUND(S14,0),Q14,3)</f>
        <v>3</v>
      </c>
      <c r="R15" s="27">
        <f>ROUND(S15,0)</f>
        <v>3</v>
      </c>
      <c r="S15" s="28">
        <f>MIN(MAX(T13:T15),MAX(T13,T14,T16),MAX(T13,T15,T16),MAX(T14:T16))</f>
        <v>2.96</v>
      </c>
      <c r="T15" s="30">
        <f>SUM(AL15:AO15)+2.47</f>
        <v>1.9700000000000002</v>
      </c>
      <c r="U15" s="13" t="str">
        <f>D13</f>
        <v>Chili</v>
      </c>
      <c r="V15" s="14">
        <f>SUM(Z15:AC15)</f>
        <v>7</v>
      </c>
      <c r="W15" s="15">
        <f>E13+F14+F17</f>
        <v>7</v>
      </c>
      <c r="X15" s="14">
        <f>F13+E14+E17</f>
        <v>4</v>
      </c>
      <c r="Y15" s="16">
        <f>W15-X15</f>
        <v>3</v>
      </c>
      <c r="Z15" s="14">
        <f>IF(ISBLANK(F14),0,IF(AB13=3,0,IF(AB13=1,1,3)))</f>
        <v>1</v>
      </c>
      <c r="AA15" s="14">
        <f>IF(ISBLANK(F17),0,IF(F17&gt;E17,3,IF(F17=E17,1,0)))</f>
        <v>3</v>
      </c>
      <c r="AB15" s="14" t="s">
        <v>15</v>
      </c>
      <c r="AC15" s="14">
        <f>IF(ISBLANK(E13),0,IF(E13&gt;F13,3,IF(E13=F13,1,0)))</f>
        <v>3</v>
      </c>
      <c r="AD15" s="15" t="b">
        <f>10*(Y13-Y15)+W13-W15&lt;0</f>
        <v>0</v>
      </c>
      <c r="AE15" s="14" t="b">
        <f>10*(Y14-Y15)+W14-W15&lt;0</f>
        <v>1</v>
      </c>
      <c r="AF15" s="14" t="s">
        <v>15</v>
      </c>
      <c r="AG15" s="16" t="b">
        <f>10*(Y15-Y16)+W15-W16&gt;0</f>
        <v>1</v>
      </c>
      <c r="AH15" s="15">
        <f>10000*(Z15+AA15)+(F14-E14+F17-E17)*100+(F14+F17)</f>
        <v>40104</v>
      </c>
      <c r="AI15" s="14" t="s">
        <v>15</v>
      </c>
      <c r="AJ15" s="14">
        <f>10000*(Z15+AC15)+(E13-F13+F14-E14)*100+(E13+F14)</f>
        <v>40205</v>
      </c>
      <c r="AK15" s="16">
        <f>10000*(AA15+AC15)+(E13-F13+F17-E17)*100+(E13+F17)</f>
        <v>60305</v>
      </c>
      <c r="AL15" s="21">
        <f>-AN13</f>
        <v>0.5</v>
      </c>
      <c r="AM15" s="17">
        <f>-AN14</f>
        <v>-0.5</v>
      </c>
      <c r="AN15" s="17" t="s">
        <v>15</v>
      </c>
      <c r="AO15" s="18">
        <f>IF($V15&gt;$V16,-0.5,IF($V16&gt;$V15,0.5,IF(AG15,-0.5,IF(AF16,0.5,BE15))))</f>
        <v>-0.5</v>
      </c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15"/>
      <c r="BC15" s="14"/>
      <c r="BD15" s="14" t="s">
        <v>15</v>
      </c>
      <c r="BE15" s="16">
        <f>IF($AZ13,IF(F13-E13&lt;0,-0.5,IF(E13-F13&lt;0,0.5,0)),IF($AS13,IF($AJ15&gt;$AJ16,-0.5,IF($AJ15&lt;$AJ16,0.5,0)),IF($AT13,IF($AK15&gt;$AK16,-0.5,IF($AK15&lt;$AK16,0.5,0)),0)))</f>
        <v>0</v>
      </c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</row>
    <row r="16" spans="1:81" x14ac:dyDescent="0.2">
      <c r="A16" s="33">
        <v>0</v>
      </c>
      <c r="B16" s="73">
        <v>41813</v>
      </c>
      <c r="C16" s="74"/>
      <c r="D16" s="75" t="s">
        <v>93</v>
      </c>
      <c r="E16" s="1">
        <v>0</v>
      </c>
      <c r="F16" s="1">
        <v>2</v>
      </c>
      <c r="G16" s="76" t="s">
        <v>77</v>
      </c>
      <c r="H16" s="85"/>
      <c r="I16" s="100">
        <f>Q16</f>
        <v>4</v>
      </c>
      <c r="J16" s="79" t="str">
        <f>INDEX(U13:U16,MATCH(S16,$T13:$T16,0))</f>
        <v>Australie</v>
      </c>
      <c r="K16" s="101">
        <f>INDEX(V13:V16,MATCH(S16,$T13:$T16,0))</f>
        <v>0</v>
      </c>
      <c r="L16" s="102">
        <f>INDEX(W13:W16,MATCH(S16,$T13:$T16,0))</f>
        <v>2</v>
      </c>
      <c r="M16" s="101">
        <f>INDEX(X13:X16,MATCH(S16,$T13:$T16,0))</f>
        <v>7</v>
      </c>
      <c r="N16" s="103">
        <f>INDEX(Y13:Y16,MATCH(S16,$T13:$T16,0))</f>
        <v>-5</v>
      </c>
      <c r="O16" s="85"/>
      <c r="P16" s="85"/>
      <c r="Q16" s="32">
        <f>IF(ROUND(S16,0)=ROUND(S15,0),Q15,4)</f>
        <v>4</v>
      </c>
      <c r="R16" s="27">
        <f>ROUND(S16,0)</f>
        <v>4</v>
      </c>
      <c r="S16" s="28">
        <f>MAX(T13:T16)</f>
        <v>3.98</v>
      </c>
      <c r="T16" s="31">
        <f>SUM(AL16:AO16)+2.48</f>
        <v>3.98</v>
      </c>
      <c r="U16" s="22" t="str">
        <f>G13</f>
        <v>Australie</v>
      </c>
      <c r="V16" s="19">
        <f>SUM(Z16:AC16)</f>
        <v>0</v>
      </c>
      <c r="W16" s="23">
        <f>F13+E15+E16</f>
        <v>2</v>
      </c>
      <c r="X16" s="19">
        <f>E13+F15+F16</f>
        <v>7</v>
      </c>
      <c r="Y16" s="20">
        <f>W16-X16</f>
        <v>-5</v>
      </c>
      <c r="Z16" s="19">
        <f>IF(ISBLANK(E16),0,IF(AC13=3,0,IF(AC13=1,1,3)))</f>
        <v>0</v>
      </c>
      <c r="AA16" s="19">
        <f>IF(ISBLANK(E15),0,IF(AC14=3,0,IF(AC14=1,1,3)))</f>
        <v>0</v>
      </c>
      <c r="AB16" s="19">
        <f>IF(ISBLANK(F13),0,IF(AC15=3,0,IF(AC15=1,1,3)))</f>
        <v>0</v>
      </c>
      <c r="AC16" s="19" t="s">
        <v>15</v>
      </c>
      <c r="AD16" s="23" t="b">
        <f>10*(Y13-Y16)+W13-W16&lt;0</f>
        <v>0</v>
      </c>
      <c r="AE16" s="19" t="b">
        <f>10*(Y14-Y16)+W14-W16&lt;0</f>
        <v>0</v>
      </c>
      <c r="AF16" s="19" t="b">
        <f>10*(Y15-Y16)+W15-W16&lt;0</f>
        <v>0</v>
      </c>
      <c r="AG16" s="20" t="s">
        <v>15</v>
      </c>
      <c r="AH16" s="23" t="s">
        <v>15</v>
      </c>
      <c r="AI16" s="19">
        <f>10000*(Z16+AA16)+(E15-F15+E16-F16)*100+(E15+E16)</f>
        <v>-299</v>
      </c>
      <c r="AJ16" s="19">
        <f>10000*(Z16+AB16)+(E16-F16+F13-E13)*100+(E16+F13)</f>
        <v>-399</v>
      </c>
      <c r="AK16" s="20">
        <f>10000*(AA16+AB16)+(E15-F15+F13-E13)*100+(E15+F13)</f>
        <v>-298</v>
      </c>
      <c r="AL16" s="24">
        <f>-AO13</f>
        <v>0.5</v>
      </c>
      <c r="AM16" s="25">
        <f>-AO14</f>
        <v>0.5</v>
      </c>
      <c r="AN16" s="25">
        <f>-AO15</f>
        <v>0.5</v>
      </c>
      <c r="AO16" s="20" t="s">
        <v>15</v>
      </c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23"/>
      <c r="BC16" s="19"/>
      <c r="BD16" s="19"/>
      <c r="BE16" s="20" t="s">
        <v>15</v>
      </c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</row>
    <row r="17" spans="1:81" x14ac:dyDescent="0.2">
      <c r="A17" s="33">
        <v>0</v>
      </c>
      <c r="B17" s="77">
        <v>41813</v>
      </c>
      <c r="C17" s="78"/>
      <c r="D17" s="79" t="s">
        <v>101</v>
      </c>
      <c r="E17" s="1">
        <v>1</v>
      </c>
      <c r="F17" s="1">
        <v>2</v>
      </c>
      <c r="G17" s="80" t="s">
        <v>85</v>
      </c>
      <c r="H17" s="85"/>
      <c r="I17" s="104"/>
      <c r="J17" s="105" t="str">
        <f>IF(OR(I15&lt;3,I14&lt;2),"TIRAGE AU SORT !!!"," ")</f>
        <v xml:space="preserve"> </v>
      </c>
      <c r="K17" s="106"/>
      <c r="L17" s="106"/>
      <c r="M17" s="106"/>
      <c r="N17" s="106"/>
      <c r="O17" s="85"/>
      <c r="P17" s="85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</row>
    <row r="18" spans="1:81" x14ac:dyDescent="0.2">
      <c r="A18" s="33"/>
      <c r="B18" s="85"/>
      <c r="C18" s="85"/>
      <c r="D18" s="85"/>
      <c r="E18" s="85"/>
      <c r="F18" s="85"/>
      <c r="G18" s="85"/>
      <c r="H18" s="85"/>
      <c r="I18" s="109"/>
      <c r="J18" s="85"/>
      <c r="K18" s="85"/>
      <c r="L18" s="85"/>
      <c r="M18" s="85"/>
      <c r="N18" s="85"/>
      <c r="O18" s="85"/>
      <c r="P18" s="85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</row>
    <row r="19" spans="1:81" x14ac:dyDescent="0.2">
      <c r="A19" s="33"/>
      <c r="B19" s="86" t="s">
        <v>33</v>
      </c>
      <c r="C19" s="81"/>
      <c r="D19" s="82"/>
      <c r="E19" s="83"/>
      <c r="F19" s="83"/>
      <c r="G19" s="84"/>
      <c r="H19" s="85"/>
      <c r="I19" s="109"/>
      <c r="J19" s="85"/>
      <c r="K19" s="85"/>
      <c r="L19" s="85"/>
      <c r="M19" s="85"/>
      <c r="N19" s="85"/>
      <c r="O19" s="85"/>
      <c r="P19" s="85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</row>
    <row r="20" spans="1:81" x14ac:dyDescent="0.2">
      <c r="A20" s="33">
        <v>1</v>
      </c>
      <c r="B20" s="69">
        <v>41804</v>
      </c>
      <c r="C20" s="70"/>
      <c r="D20" s="71" t="s">
        <v>78</v>
      </c>
      <c r="E20" s="1">
        <v>1</v>
      </c>
      <c r="F20" s="1">
        <v>0</v>
      </c>
      <c r="G20" s="72" t="s">
        <v>102</v>
      </c>
      <c r="H20" s="85"/>
      <c r="I20" s="109"/>
      <c r="J20" s="86" t="s">
        <v>33</v>
      </c>
      <c r="K20" s="86" t="s">
        <v>0</v>
      </c>
      <c r="L20" s="86" t="s">
        <v>35</v>
      </c>
      <c r="M20" s="86" t="s">
        <v>36</v>
      </c>
      <c r="N20" s="86" t="str">
        <f>"+/-"</f>
        <v>+/-</v>
      </c>
      <c r="O20" s="85"/>
      <c r="P20" s="85"/>
      <c r="T20" s="9" t="s">
        <v>13</v>
      </c>
      <c r="U20" s="10" t="s">
        <v>14</v>
      </c>
      <c r="V20" s="11" t="s">
        <v>0</v>
      </c>
      <c r="W20" s="9" t="s">
        <v>1</v>
      </c>
      <c r="X20" s="11" t="s">
        <v>2</v>
      </c>
      <c r="Y20" s="12" t="s">
        <v>3</v>
      </c>
      <c r="Z20" s="11" t="s">
        <v>4</v>
      </c>
      <c r="AA20" s="11" t="s">
        <v>5</v>
      </c>
      <c r="AB20" s="11" t="s">
        <v>6</v>
      </c>
      <c r="AC20" s="11" t="s">
        <v>7</v>
      </c>
      <c r="AD20" s="9" t="s">
        <v>27</v>
      </c>
      <c r="AE20" s="11" t="s">
        <v>28</v>
      </c>
      <c r="AF20" s="11" t="s">
        <v>29</v>
      </c>
      <c r="AG20" s="12" t="s">
        <v>30</v>
      </c>
      <c r="AH20" s="9" t="s">
        <v>16</v>
      </c>
      <c r="AI20" s="11" t="s">
        <v>17</v>
      </c>
      <c r="AJ20" s="11" t="s">
        <v>18</v>
      </c>
      <c r="AK20" s="12" t="s">
        <v>19</v>
      </c>
      <c r="AL20" s="9" t="s">
        <v>9</v>
      </c>
      <c r="AM20" s="11" t="s">
        <v>10</v>
      </c>
      <c r="AN20" s="11" t="s">
        <v>11</v>
      </c>
      <c r="AO20" s="12" t="s">
        <v>12</v>
      </c>
      <c r="AP20" s="9" t="s">
        <v>20</v>
      </c>
      <c r="AQ20" s="11" t="s">
        <v>16</v>
      </c>
      <c r="AR20" s="11" t="s">
        <v>17</v>
      </c>
      <c r="AS20" s="11" t="s">
        <v>18</v>
      </c>
      <c r="AT20" s="11" t="s">
        <v>19</v>
      </c>
      <c r="AU20" s="11" t="s">
        <v>8</v>
      </c>
      <c r="AV20" s="11" t="s">
        <v>21</v>
      </c>
      <c r="AW20" s="11" t="s">
        <v>22</v>
      </c>
      <c r="AX20" s="11" t="s">
        <v>23</v>
      </c>
      <c r="AY20" s="11" t="s">
        <v>24</v>
      </c>
      <c r="AZ20" s="11" t="s">
        <v>25</v>
      </c>
      <c r="BA20" s="12" t="s">
        <v>26</v>
      </c>
      <c r="BB20" s="9" t="s">
        <v>74</v>
      </c>
      <c r="BC20" s="11" t="s">
        <v>73</v>
      </c>
      <c r="BD20" s="11" t="s">
        <v>72</v>
      </c>
      <c r="BE20" s="12" t="s">
        <v>75</v>
      </c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</row>
    <row r="21" spans="1:81" x14ac:dyDescent="0.2">
      <c r="A21" s="33">
        <v>0</v>
      </c>
      <c r="B21" s="73">
        <v>41805</v>
      </c>
      <c r="C21" s="74"/>
      <c r="D21" s="75" t="s">
        <v>88</v>
      </c>
      <c r="E21" s="1">
        <v>1</v>
      </c>
      <c r="F21" s="1">
        <v>0</v>
      </c>
      <c r="G21" s="76" t="s">
        <v>94</v>
      </c>
      <c r="H21" s="85"/>
      <c r="I21" s="87">
        <f>Q21</f>
        <v>1</v>
      </c>
      <c r="J21" s="107" t="str">
        <f>INDEX(U21:U24,MATCH(S21,$T21:$T24,0))</f>
        <v>Colombie</v>
      </c>
      <c r="K21" s="89">
        <f>INDEX(V21:V24,MATCH(S21,$T21:$T24,0))</f>
        <v>9</v>
      </c>
      <c r="L21" s="90">
        <f>INDEX(W21:W24,MATCH(S21,$T21:$T24,0))</f>
        <v>5</v>
      </c>
      <c r="M21" s="89">
        <f>INDEX(X21:X24,MATCH(S21,$T21:$T24,0))</f>
        <v>2</v>
      </c>
      <c r="N21" s="91">
        <f>INDEX(Y21:Y24,MATCH(S21,$T21:$T24,0))</f>
        <v>3</v>
      </c>
      <c r="O21" s="85"/>
      <c r="P21" s="85"/>
      <c r="Q21" s="32">
        <v>1</v>
      </c>
      <c r="R21" s="27">
        <f>ROUND(S21,0)</f>
        <v>1</v>
      </c>
      <c r="S21" s="28">
        <f>MIN(T21:T24)</f>
        <v>0.95000000000000018</v>
      </c>
      <c r="T21" s="29">
        <f>SUM(AL21:AO21)+2.45</f>
        <v>0.95000000000000018</v>
      </c>
      <c r="U21" s="13" t="str">
        <f>D20</f>
        <v>Colombie</v>
      </c>
      <c r="V21" s="14">
        <f>SUM(Z21:AC21)</f>
        <v>9</v>
      </c>
      <c r="W21" s="15">
        <f>E20+E22+F24</f>
        <v>5</v>
      </c>
      <c r="X21" s="14">
        <f>F20+F22+E24</f>
        <v>2</v>
      </c>
      <c r="Y21" s="16">
        <f>W21-X21</f>
        <v>3</v>
      </c>
      <c r="Z21" s="14" t="s">
        <v>15</v>
      </c>
      <c r="AA21" s="14">
        <f>IF(ISBLANK(E20),0,IF(E20&gt;F20,3,IF(E20=F20,1,0)))</f>
        <v>3</v>
      </c>
      <c r="AB21" s="14">
        <f>IF(ISBLANK(E22),0,IF(E22&gt;F22,3,IF(E22=F22,1,0)))</f>
        <v>3</v>
      </c>
      <c r="AC21" s="14">
        <f>IF(ISBLANK(F24),0,IF(F24&gt;E24,3,IF(F24=E24,1,0)))</f>
        <v>3</v>
      </c>
      <c r="AD21" s="15" t="s">
        <v>15</v>
      </c>
      <c r="AE21" s="14" t="b">
        <f>(10*(Y21-Y22)+W21-W22&gt;0)</f>
        <v>1</v>
      </c>
      <c r="AF21" s="14" t="b">
        <f>10*(Y21-Y23)+W21-W23&gt;0</f>
        <v>1</v>
      </c>
      <c r="AG21" s="16" t="b">
        <f>10*(Y21-Y24)+W21-W24&gt;0</f>
        <v>1</v>
      </c>
      <c r="AH21" s="15">
        <f>10000*(AA21+AB21)+(E22-F22+E20-F20)*100+(E22+E20)</f>
        <v>60203</v>
      </c>
      <c r="AI21" s="14">
        <f>10000*(AA21+AC21)+(E20-F20+F24-E24)*100+(E20+F24)</f>
        <v>60203</v>
      </c>
      <c r="AJ21" s="14">
        <f>10000*(AB21+AC21)+(F24-E24+E22-F22)*100+(F24+E22)</f>
        <v>60204</v>
      </c>
      <c r="AK21" s="16" t="s">
        <v>15</v>
      </c>
      <c r="AL21" s="15" t="s">
        <v>15</v>
      </c>
      <c r="AM21" s="17">
        <f>IF($V21&gt;$V22,-0.5,IF($V22&gt;$V21,0.5,IF(AE21,-0.5,IF(AD22,0.5,BC21))))</f>
        <v>-0.5</v>
      </c>
      <c r="AN21" s="17">
        <f>IF($V21&gt;$V23,-0.5,IF($V23&gt;$V21,0.5,IF(AF21,-0.5,IF(AD23,0.5,BD21))))</f>
        <v>-0.5</v>
      </c>
      <c r="AO21" s="18">
        <f>IF($V21&gt;$V24,-0.5,IF($V24&gt;$V21,0.5,IF(AG21,-0.5,IF(AD24,0.5,BE21))))</f>
        <v>-0.5</v>
      </c>
      <c r="AP21" s="19" t="b">
        <f>AND(AND(V21=V22,V22=V23,V23=V24),AND(W21=W22,W22=W23,W23=W24),AND(X21=X22,X22=X23,X23=X24))</f>
        <v>0</v>
      </c>
      <c r="AQ21" s="19" t="b">
        <f>AND(NOT(AP21),V21=V22,V21=V23,W21=W22,W21=W23,X21=X22,X21=X23)</f>
        <v>0</v>
      </c>
      <c r="AR21" s="19" t="b">
        <f>AND(NOT(AP21),V21=V22,V21=V24,W21=W22,W21=W24,X21=X22,X21=X24)</f>
        <v>0</v>
      </c>
      <c r="AS21" s="19" t="b">
        <f>AND(NOT(AP21),V21=V23,V21=V24,W21=W23,W21=W24,X21=X23,X21=X24)</f>
        <v>0</v>
      </c>
      <c r="AT21" s="19" t="b">
        <f>AND(NOT(AP21),V22=V23,V22=V24,W22=W23,W22=W24,X22=X23,X22=X24)</f>
        <v>0</v>
      </c>
      <c r="AU21" s="19" t="b">
        <f>AND(NOT(AP21),NOT(AQ21),NOT(AR21),V21=V22,W21=W22,X21=X22)</f>
        <v>0</v>
      </c>
      <c r="AV21" s="19" t="b">
        <f>AND(NOT(AP21),NOT(AQ21),NOT(AS21),V21=V23,W21=W23,X21=X23)</f>
        <v>0</v>
      </c>
      <c r="AW21" s="19" t="b">
        <f>AND(NOT(AP21),NOT(AR21),NOT(AS21),V21=V24,W21=W24,X21=X24)</f>
        <v>0</v>
      </c>
      <c r="AX21" s="19" t="b">
        <f>AND(NOT(AP21),NOT(AQ21),NOT(AT21),V22=V23,W22=W23)</f>
        <v>0</v>
      </c>
      <c r="AY21" s="19" t="b">
        <f>AND(NOT(AP21),NOT(AR21),NOT(AT21),V22=V24,W22=W24,X22=X24)</f>
        <v>0</v>
      </c>
      <c r="AZ21" s="19" t="b">
        <f>AND(NOT(AP21),NOT(AS21),NOT(AT21),V23=V24,W23=W24,X23=X24)</f>
        <v>0</v>
      </c>
      <c r="BA21" s="19" t="b">
        <f t="array" ref="BA21">AND(NOT(AP21:AZ21))</f>
        <v>1</v>
      </c>
      <c r="BB21" s="15" t="s">
        <v>15</v>
      </c>
      <c r="BC21" s="14">
        <f>IF($AU21,IF(F20-E20&lt;0,-0.5,IF(E20-F20&lt;0,0.5,0)),IF($AQ21,IF($AH21&gt;$AH22,-0.5,IF($AH21&lt;$AH22,0.5,0)),IF($AR21,IF($AI21&gt;$AI22,-0.5, IF($AI21&lt;$AI22,0.5,0)),0)))</f>
        <v>0</v>
      </c>
      <c r="BD21" s="14">
        <f>IF($AV21,IF(F22-E22&lt;0,-0.5,IF(E22-F22&lt;0,0.5,0)),IF($AQ21,IF($AH21&gt;$AH23,-0.5,IF($AH21&lt;$AH23,0.5,0)),IF($AS21,IF($AJ21&gt;$AJ23,-0.5,IF($AJ21&lt;$AJ23,0.5,0)),0)))</f>
        <v>0</v>
      </c>
      <c r="BE21" s="16">
        <f>IF($AW21,IF(E24-F24&lt;0,-0.5,IF(F24-E24&lt;0,0.5,0)),IF($AR21,IF($AI21&gt;$AI24,-0.5,IF($AI21&lt;$AI24,0.5,0)),IF($AS21,IF($AJ21&gt;$AJ24,-0.5, IF($AJ21&lt;$AJ24,0.5,0)),0)))</f>
        <v>0</v>
      </c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</row>
    <row r="22" spans="1:81" x14ac:dyDescent="0.2">
      <c r="A22" s="33">
        <v>1</v>
      </c>
      <c r="B22" s="73">
        <v>41809</v>
      </c>
      <c r="C22" s="74"/>
      <c r="D22" s="75" t="s">
        <v>78</v>
      </c>
      <c r="E22" s="1">
        <v>2</v>
      </c>
      <c r="F22" s="1">
        <v>1</v>
      </c>
      <c r="G22" s="76" t="s">
        <v>88</v>
      </c>
      <c r="H22" s="85"/>
      <c r="I22" s="92">
        <f>Q22</f>
        <v>2</v>
      </c>
      <c r="J22" s="108" t="str">
        <f>INDEX(U21:U24,MATCH(S22,$T21:$T24,0))</f>
        <v>Côte d'Ivoire</v>
      </c>
      <c r="K22" s="94">
        <f>INDEX(V21:V24,MATCH(S22,$T21:$T24,0))</f>
        <v>6</v>
      </c>
      <c r="L22" s="95">
        <f>INDEX(W21:W24,MATCH(S22,$T21:$T24,0))</f>
        <v>3</v>
      </c>
      <c r="M22" s="94">
        <f>INDEX(X21:X24,MATCH(S22,$T21:$T24,0))</f>
        <v>2</v>
      </c>
      <c r="N22" s="96">
        <f>INDEX(Y21:Y24,MATCH(S22,$T21:$T24,0))</f>
        <v>1</v>
      </c>
      <c r="O22" s="85"/>
      <c r="P22" s="85"/>
      <c r="Q22" s="32">
        <f>IF(ROUND(S22,0)=ROUND(S21,0),Q21,2)</f>
        <v>2</v>
      </c>
      <c r="R22" s="27">
        <f>ROUND(S22,0)</f>
        <v>2</v>
      </c>
      <c r="S22" s="28">
        <f>MAX(MIN(T21:T23),MIN(T21,T22,T24),MIN(T21,T23,T24),MIN(T22:T24))</f>
        <v>1.9700000000000002</v>
      </c>
      <c r="T22" s="30">
        <f>SUM(AL22:AO22)+2.46</f>
        <v>3.96</v>
      </c>
      <c r="U22" s="13" t="str">
        <f>G20</f>
        <v>Grèce</v>
      </c>
      <c r="V22" s="14">
        <f>SUM(Z22:AC22)</f>
        <v>1</v>
      </c>
      <c r="W22" s="15">
        <f>F20+F23+E25</f>
        <v>0</v>
      </c>
      <c r="X22" s="14">
        <f>E20+E23+F25</f>
        <v>2</v>
      </c>
      <c r="Y22" s="16">
        <f>W22-X22</f>
        <v>-2</v>
      </c>
      <c r="Z22" s="14">
        <f>IF(ISBLANK(F20),0,IF(AA21=3,0,IF(AA21=1,1,3)))</f>
        <v>0</v>
      </c>
      <c r="AA22" s="14" t="s">
        <v>15</v>
      </c>
      <c r="AB22" s="14">
        <f>IF(ISBLANK(E25),0,IF(AA23=3,0,IF(AA23=1,1,3)))</f>
        <v>0</v>
      </c>
      <c r="AC22" s="14">
        <f>IF(ISBLANK(F23),0,IF(F23&gt;E23,3,IF(F23=E23,1,0)))</f>
        <v>1</v>
      </c>
      <c r="AD22" s="15" t="b">
        <f>(10*(Y21-Y22)+W21-W22&lt;0)</f>
        <v>0</v>
      </c>
      <c r="AE22" s="14" t="s">
        <v>15</v>
      </c>
      <c r="AF22" s="14" t="b">
        <f>10*(Y22-Y23)+W22-W23&gt;0</f>
        <v>0</v>
      </c>
      <c r="AG22" s="16" t="b">
        <f>10*(Y22-Y24)+W22-W24&gt;0</f>
        <v>0</v>
      </c>
      <c r="AH22" s="15">
        <f>10000*(Z22+AB22)+(F20-E20+E25-F25)*100+(F20+E25)</f>
        <v>-200</v>
      </c>
      <c r="AI22" s="14">
        <f>10000*(Z22+AC22)+(F20-E20+F23-E23)*100+(F20+F23)</f>
        <v>9900</v>
      </c>
      <c r="AJ22" s="14" t="s">
        <v>15</v>
      </c>
      <c r="AK22" s="16">
        <f>10000*(AB22+AC22)+(F23-E23+E25-F25)*100+(F23+E25)</f>
        <v>9900</v>
      </c>
      <c r="AL22" s="21">
        <f>-AM21</f>
        <v>0.5</v>
      </c>
      <c r="AM22" s="14" t="s">
        <v>15</v>
      </c>
      <c r="AN22" s="17">
        <f>IF($V22&gt;$V23,-0.5,IF($V23&gt;$V22,0.5,IF(AF22,-0.5,IF(AE23,0.5,BD22))))</f>
        <v>0.5</v>
      </c>
      <c r="AO22" s="18">
        <f>IF($V22&gt;$V24,-0.5,IF($V24&gt;$V22,0.5,IF(AG22,-0.5,IF(AE24,0.5,BE22))))</f>
        <v>0.5</v>
      </c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15"/>
      <c r="BC22" s="14" t="s">
        <v>15</v>
      </c>
      <c r="BD22" s="14">
        <f>IF($AX21,IF(F25-E25&lt;0,-0.5,IF(E25-F25&lt;0,0.5,0)),IF($AQ21,IF($AH22&gt;$AH23,-0.5,IF($AH22&lt;$AH23,0.5,0)),IF($AT21,IF($AK22&gt;$AK23,-0.5,IF($AK22&lt;$AK23,0.5,0)),0)))</f>
        <v>0</v>
      </c>
      <c r="BE22" s="16">
        <f>IF($AY21,IF(E23-F23&lt;0,-0.5,IF(F23-E23&lt;0,0.5,0)),IF($AR21,IF($AI22&gt;$AI24,-0.5,IF($AI22&lt;$AI24,0.5,0)),IF($AT21,IF($AK22&gt;$AK24,-0.5,IF($AK22&lt;$AK24,0.5,0)),0)))</f>
        <v>0</v>
      </c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</row>
    <row r="23" spans="1:81" x14ac:dyDescent="0.2">
      <c r="A23" s="33">
        <v>0</v>
      </c>
      <c r="B23" s="73">
        <v>41810</v>
      </c>
      <c r="C23" s="74"/>
      <c r="D23" s="75" t="s">
        <v>94</v>
      </c>
      <c r="E23" s="1">
        <v>0</v>
      </c>
      <c r="F23" s="1">
        <v>0</v>
      </c>
      <c r="G23" s="76" t="s">
        <v>102</v>
      </c>
      <c r="H23" s="85"/>
      <c r="I23" s="92">
        <f>Q23</f>
        <v>3</v>
      </c>
      <c r="J23" s="75" t="str">
        <f>INDEX(U21:U24,MATCH(S23,$T21:$T24,0))</f>
        <v>Japon</v>
      </c>
      <c r="K23" s="97">
        <f>INDEX(V21:V24,MATCH(S23,$T21:$T24,0))</f>
        <v>1</v>
      </c>
      <c r="L23" s="98">
        <f>INDEX(W21:W24,MATCH(S23,$T21:$T24,0))</f>
        <v>1</v>
      </c>
      <c r="M23" s="97">
        <f>INDEX(X21:X24,MATCH(S23,$T21:$T24,0))</f>
        <v>3</v>
      </c>
      <c r="N23" s="99">
        <f>INDEX(Y21:Y24,MATCH(S23,$T21:$T24,0))</f>
        <v>-2</v>
      </c>
      <c r="O23" s="85"/>
      <c r="P23" s="85"/>
      <c r="Q23" s="32">
        <f>IF(ROUND(S23,0)=ROUND(S22,0),Q22,3)</f>
        <v>3</v>
      </c>
      <c r="R23" s="27">
        <f>ROUND(S23,0)</f>
        <v>3</v>
      </c>
      <c r="S23" s="28">
        <f>MIN(MAX(T21:T23),MAX(T21,T22,T24),MAX(T21,T23,T24),MAX(T22:T24))</f>
        <v>2.98</v>
      </c>
      <c r="T23" s="30">
        <f>SUM(AL23:AO23)+2.47</f>
        <v>1.9700000000000002</v>
      </c>
      <c r="U23" s="13" t="str">
        <f>D21</f>
        <v>Côte d'Ivoire</v>
      </c>
      <c r="V23" s="14">
        <f>SUM(Z23:AC23)</f>
        <v>6</v>
      </c>
      <c r="W23" s="15">
        <f>E21+F22+F25</f>
        <v>3</v>
      </c>
      <c r="X23" s="14">
        <f>F21+E22+E25</f>
        <v>2</v>
      </c>
      <c r="Y23" s="16">
        <f>W23-X23</f>
        <v>1</v>
      </c>
      <c r="Z23" s="14">
        <f>IF(ISBLANK(F22),0,IF(AB21=3,0,IF(AB21=1,1,3)))</f>
        <v>0</v>
      </c>
      <c r="AA23" s="14">
        <f>IF(ISBLANK(F25),0,IF(F25&gt;E25,3,IF(F25=E25,1,0)))</f>
        <v>3</v>
      </c>
      <c r="AB23" s="14" t="s">
        <v>15</v>
      </c>
      <c r="AC23" s="14">
        <f>IF(ISBLANK(E21),0,IF(E21&gt;F21,3,IF(E21=F21,1,0)))</f>
        <v>3</v>
      </c>
      <c r="AD23" s="15" t="b">
        <f>10*(Y21-Y23)+W21-W23&lt;0</f>
        <v>0</v>
      </c>
      <c r="AE23" s="14" t="b">
        <f>10*(Y22-Y23)+W22-W23&lt;0</f>
        <v>1</v>
      </c>
      <c r="AF23" s="14" t="s">
        <v>15</v>
      </c>
      <c r="AG23" s="16" t="b">
        <f>10*(Y23-Y24)+W23-W24&gt;0</f>
        <v>1</v>
      </c>
      <c r="AH23" s="15">
        <f>10000*(Z23+AA23)+(F22-E22+F25-E25)*100+(F22+F25)</f>
        <v>30002</v>
      </c>
      <c r="AI23" s="14" t="s">
        <v>15</v>
      </c>
      <c r="AJ23" s="14">
        <f>10000*(Z23+AC23)+(E21-F21+F22-E22)*100+(E21+F22)</f>
        <v>30002</v>
      </c>
      <c r="AK23" s="16">
        <f>10000*(AA23+AC23)+(E21-F21+F25-E25)*100+(E21+F25)</f>
        <v>60202</v>
      </c>
      <c r="AL23" s="21">
        <f>-AN21</f>
        <v>0.5</v>
      </c>
      <c r="AM23" s="17">
        <f>-AN22</f>
        <v>-0.5</v>
      </c>
      <c r="AN23" s="17" t="s">
        <v>15</v>
      </c>
      <c r="AO23" s="18">
        <f>IF($V23&gt;$V24,-0.5,IF($V24&gt;$V23,0.5,IF(AG23,-0.5,IF(AF24,0.5,BE23))))</f>
        <v>-0.5</v>
      </c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15"/>
      <c r="BC23" s="14"/>
      <c r="BD23" s="14" t="s">
        <v>15</v>
      </c>
      <c r="BE23" s="16">
        <f>IF($AZ21,IF(F21-E21&lt;0,-0.5,IF(E21-F21&lt;0,0.5,0)),IF($AS21,IF($AJ23&gt;$AJ24,-0.5,IF($AJ23&lt;$AJ24,0.5,0)),IF($AT21,IF($AK23&gt;$AK24,-0.5,IF($AK23&lt;$AK24,0.5,0)),0)))</f>
        <v>0</v>
      </c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</row>
    <row r="24" spans="1:81" x14ac:dyDescent="0.2">
      <c r="A24" s="33">
        <v>0</v>
      </c>
      <c r="B24" s="73">
        <v>41814</v>
      </c>
      <c r="C24" s="74"/>
      <c r="D24" s="75" t="s">
        <v>94</v>
      </c>
      <c r="E24" s="1">
        <v>1</v>
      </c>
      <c r="F24" s="1">
        <v>2</v>
      </c>
      <c r="G24" s="76" t="s">
        <v>78</v>
      </c>
      <c r="H24" s="85"/>
      <c r="I24" s="100">
        <f>Q24</f>
        <v>4</v>
      </c>
      <c r="J24" s="79" t="str">
        <f>INDEX(U21:U24,MATCH(S24,$T21:$T24,0))</f>
        <v>Grèce</v>
      </c>
      <c r="K24" s="101">
        <f>INDEX(V21:V24,MATCH(S24,$T21:$T24,0))</f>
        <v>1</v>
      </c>
      <c r="L24" s="102">
        <f>INDEX(W21:W24,MATCH(S24,$T21:$T24,0))</f>
        <v>0</v>
      </c>
      <c r="M24" s="101">
        <f>INDEX(X21:X24,MATCH(S24,$T21:$T24,0))</f>
        <v>2</v>
      </c>
      <c r="N24" s="103">
        <f>INDEX(Y21:Y24,MATCH(S24,$T21:$T24,0))</f>
        <v>-2</v>
      </c>
      <c r="O24" s="85"/>
      <c r="P24" s="85"/>
      <c r="Q24" s="32">
        <f>IF(ROUND(S24,0)=ROUND(S23,0),Q23,4)</f>
        <v>4</v>
      </c>
      <c r="R24" s="27">
        <f>ROUND(S24,0)</f>
        <v>4</v>
      </c>
      <c r="S24" s="28">
        <f>MAX(T21:T24)</f>
        <v>3.96</v>
      </c>
      <c r="T24" s="31">
        <f>SUM(AL24:AO24)+2.48</f>
        <v>2.98</v>
      </c>
      <c r="U24" s="22" t="str">
        <f>G21</f>
        <v>Japon</v>
      </c>
      <c r="V24" s="19">
        <f>SUM(Z24:AC24)</f>
        <v>1</v>
      </c>
      <c r="W24" s="23">
        <f>F21+E23+E24</f>
        <v>1</v>
      </c>
      <c r="X24" s="19">
        <f>E21+F23+F24</f>
        <v>3</v>
      </c>
      <c r="Y24" s="20">
        <f>W24-X24</f>
        <v>-2</v>
      </c>
      <c r="Z24" s="19">
        <f>IF(ISBLANK(E24),0,IF(AC21=3,0,IF(AC21=1,1,3)))</f>
        <v>0</v>
      </c>
      <c r="AA24" s="19">
        <f>IF(ISBLANK(E23),0,IF(AC22=3,0,IF(AC22=1,1,3)))</f>
        <v>1</v>
      </c>
      <c r="AB24" s="19">
        <f>IF(ISBLANK(F21),0,IF(AC23=3,0,IF(AC23=1,1,3)))</f>
        <v>0</v>
      </c>
      <c r="AC24" s="19" t="s">
        <v>15</v>
      </c>
      <c r="AD24" s="23" t="b">
        <f>10*(Y21-Y24)+W21-W24&lt;0</f>
        <v>0</v>
      </c>
      <c r="AE24" s="19" t="b">
        <f>10*(Y22-Y24)+W22-W24&lt;0</f>
        <v>1</v>
      </c>
      <c r="AF24" s="19" t="b">
        <f>10*(Y23-Y24)+W23-W24&lt;0</f>
        <v>0</v>
      </c>
      <c r="AG24" s="20" t="s">
        <v>15</v>
      </c>
      <c r="AH24" s="23" t="s">
        <v>15</v>
      </c>
      <c r="AI24" s="19">
        <f>10000*(Z24+AA24)+(E23-F23+E24-F24)*100+(E23+E24)</f>
        <v>9901</v>
      </c>
      <c r="AJ24" s="19">
        <f>10000*(Z24+AB24)+(E24-F24+F21-E21)*100+(E24+F21)</f>
        <v>-199</v>
      </c>
      <c r="AK24" s="20">
        <f>10000*(AA24+AB24)+(E23-F23+F21-E21)*100+(E23+F21)</f>
        <v>9900</v>
      </c>
      <c r="AL24" s="24">
        <f>-AO21</f>
        <v>0.5</v>
      </c>
      <c r="AM24" s="25">
        <f>-AO22</f>
        <v>-0.5</v>
      </c>
      <c r="AN24" s="25">
        <f>-AO23</f>
        <v>0.5</v>
      </c>
      <c r="AO24" s="20" t="s">
        <v>15</v>
      </c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23"/>
      <c r="BC24" s="19"/>
      <c r="BD24" s="19"/>
      <c r="BE24" s="20" t="s">
        <v>15</v>
      </c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</row>
    <row r="25" spans="1:81" x14ac:dyDescent="0.2">
      <c r="A25" s="33">
        <v>0</v>
      </c>
      <c r="B25" s="77">
        <v>41814</v>
      </c>
      <c r="C25" s="78"/>
      <c r="D25" s="79" t="s">
        <v>102</v>
      </c>
      <c r="E25" s="1">
        <v>0</v>
      </c>
      <c r="F25" s="1">
        <v>1</v>
      </c>
      <c r="G25" s="80" t="s">
        <v>88</v>
      </c>
      <c r="H25" s="85"/>
      <c r="I25" s="104"/>
      <c r="J25" s="105" t="str">
        <f>IF(OR(I23&lt;3,I22&lt;2),"TIRAGE AU SORT !!!"," ")</f>
        <v xml:space="preserve"> </v>
      </c>
      <c r="K25" s="106"/>
      <c r="L25" s="106"/>
      <c r="M25" s="106"/>
      <c r="N25" s="106"/>
      <c r="O25" s="85"/>
      <c r="P25" s="85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</row>
    <row r="26" spans="1:81" x14ac:dyDescent="0.2">
      <c r="A26" s="33"/>
      <c r="B26" s="85"/>
      <c r="C26" s="85"/>
      <c r="D26" s="85"/>
      <c r="E26" s="85"/>
      <c r="F26" s="85"/>
      <c r="G26" s="85"/>
      <c r="H26" s="85"/>
      <c r="I26" s="109"/>
      <c r="J26" s="85"/>
      <c r="K26" s="85"/>
      <c r="L26" s="85"/>
      <c r="M26" s="85"/>
      <c r="N26" s="85"/>
      <c r="O26" s="85"/>
      <c r="P26" s="85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</row>
    <row r="27" spans="1:81" x14ac:dyDescent="0.2">
      <c r="A27" s="33"/>
      <c r="B27" s="86" t="s">
        <v>34</v>
      </c>
      <c r="C27" s="81"/>
      <c r="D27" s="82"/>
      <c r="E27" s="83"/>
      <c r="F27" s="83"/>
      <c r="G27" s="84"/>
      <c r="H27" s="85"/>
      <c r="I27" s="109"/>
      <c r="J27" s="85"/>
      <c r="K27" s="85"/>
      <c r="L27" s="85"/>
      <c r="M27" s="85"/>
      <c r="N27" s="85"/>
      <c r="O27" s="85"/>
      <c r="P27" s="85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</row>
    <row r="28" spans="1:81" x14ac:dyDescent="0.2">
      <c r="A28" s="33">
        <v>1</v>
      </c>
      <c r="B28" s="69">
        <v>41804</v>
      </c>
      <c r="C28" s="70"/>
      <c r="D28" s="71" t="s">
        <v>79</v>
      </c>
      <c r="E28" s="1">
        <v>2</v>
      </c>
      <c r="F28" s="1">
        <v>1</v>
      </c>
      <c r="G28" s="72" t="s">
        <v>95</v>
      </c>
      <c r="H28" s="85"/>
      <c r="I28" s="109"/>
      <c r="J28" s="86" t="s">
        <v>34</v>
      </c>
      <c r="K28" s="86" t="s">
        <v>0</v>
      </c>
      <c r="L28" s="86" t="s">
        <v>35</v>
      </c>
      <c r="M28" s="86" t="s">
        <v>36</v>
      </c>
      <c r="N28" s="86" t="str">
        <f>"+/-"</f>
        <v>+/-</v>
      </c>
      <c r="O28" s="85"/>
      <c r="P28" s="85"/>
      <c r="T28" s="9" t="s">
        <v>13</v>
      </c>
      <c r="U28" s="10" t="s">
        <v>14</v>
      </c>
      <c r="V28" s="11" t="s">
        <v>0</v>
      </c>
      <c r="W28" s="9" t="s">
        <v>1</v>
      </c>
      <c r="X28" s="11" t="s">
        <v>2</v>
      </c>
      <c r="Y28" s="12" t="s">
        <v>3</v>
      </c>
      <c r="Z28" s="11" t="s">
        <v>4</v>
      </c>
      <c r="AA28" s="11" t="s">
        <v>5</v>
      </c>
      <c r="AB28" s="11" t="s">
        <v>6</v>
      </c>
      <c r="AC28" s="11" t="s">
        <v>7</v>
      </c>
      <c r="AD28" s="9" t="s">
        <v>27</v>
      </c>
      <c r="AE28" s="11" t="s">
        <v>28</v>
      </c>
      <c r="AF28" s="11" t="s">
        <v>29</v>
      </c>
      <c r="AG28" s="12" t="s">
        <v>30</v>
      </c>
      <c r="AH28" s="9" t="s">
        <v>16</v>
      </c>
      <c r="AI28" s="11" t="s">
        <v>17</v>
      </c>
      <c r="AJ28" s="11" t="s">
        <v>18</v>
      </c>
      <c r="AK28" s="12" t="s">
        <v>19</v>
      </c>
      <c r="AL28" s="9" t="s">
        <v>9</v>
      </c>
      <c r="AM28" s="11" t="s">
        <v>10</v>
      </c>
      <c r="AN28" s="11" t="s">
        <v>11</v>
      </c>
      <c r="AO28" s="12" t="s">
        <v>12</v>
      </c>
      <c r="AP28" s="9" t="s">
        <v>20</v>
      </c>
      <c r="AQ28" s="11" t="s">
        <v>16</v>
      </c>
      <c r="AR28" s="11" t="s">
        <v>17</v>
      </c>
      <c r="AS28" s="11" t="s">
        <v>18</v>
      </c>
      <c r="AT28" s="11" t="s">
        <v>19</v>
      </c>
      <c r="AU28" s="11" t="s">
        <v>8</v>
      </c>
      <c r="AV28" s="11" t="s">
        <v>21</v>
      </c>
      <c r="AW28" s="11" t="s">
        <v>22</v>
      </c>
      <c r="AX28" s="11" t="s">
        <v>23</v>
      </c>
      <c r="AY28" s="11" t="s">
        <v>24</v>
      </c>
      <c r="AZ28" s="11" t="s">
        <v>25</v>
      </c>
      <c r="BA28" s="12" t="s">
        <v>26</v>
      </c>
      <c r="BB28" s="9" t="s">
        <v>74</v>
      </c>
      <c r="BC28" s="11" t="s">
        <v>73</v>
      </c>
      <c r="BD28" s="11" t="s">
        <v>72</v>
      </c>
      <c r="BE28" s="12" t="s">
        <v>75</v>
      </c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</row>
    <row r="29" spans="1:81" x14ac:dyDescent="0.2">
      <c r="A29" s="33">
        <v>0</v>
      </c>
      <c r="B29" s="73">
        <v>41805</v>
      </c>
      <c r="C29" s="74"/>
      <c r="D29" s="75" t="s">
        <v>103</v>
      </c>
      <c r="E29" s="1">
        <v>1</v>
      </c>
      <c r="F29" s="1">
        <v>1</v>
      </c>
      <c r="G29" s="76" t="s">
        <v>84</v>
      </c>
      <c r="H29" s="85"/>
      <c r="I29" s="87">
        <f>Q29</f>
        <v>1</v>
      </c>
      <c r="J29" s="107" t="str">
        <f>INDEX(U29:U32,MATCH(S29,$T29:$T32,0))</f>
        <v>Uruguay</v>
      </c>
      <c r="K29" s="89">
        <f>INDEX(V29:V32,MATCH(S29,$T29:$T32,0))</f>
        <v>9</v>
      </c>
      <c r="L29" s="90">
        <f>INDEX(W29:W32,MATCH(S29,$T29:$T32,0))</f>
        <v>5</v>
      </c>
      <c r="M29" s="89">
        <f>INDEX(X29:X32,MATCH(S29,$T29:$T32,0))</f>
        <v>1</v>
      </c>
      <c r="N29" s="91">
        <f>INDEX(Y29:Y32,MATCH(S29,$T29:$T32,0))</f>
        <v>4</v>
      </c>
      <c r="O29" s="85"/>
      <c r="P29" s="85"/>
      <c r="Q29" s="32">
        <v>1</v>
      </c>
      <c r="R29" s="27">
        <f>ROUND(S29,0)</f>
        <v>1</v>
      </c>
      <c r="S29" s="28">
        <f>MIN(T29:T32)</f>
        <v>0.95000000000000018</v>
      </c>
      <c r="T29" s="29">
        <f>SUM(AL29:AO29)+2.45</f>
        <v>0.95000000000000018</v>
      </c>
      <c r="U29" s="13" t="str">
        <f>D28</f>
        <v>Uruguay</v>
      </c>
      <c r="V29" s="14">
        <f>SUM(Z29:AC29)</f>
        <v>9</v>
      </c>
      <c r="W29" s="15">
        <f>E28+E30+F32</f>
        <v>5</v>
      </c>
      <c r="X29" s="14">
        <f>F28+F30+E32</f>
        <v>1</v>
      </c>
      <c r="Y29" s="16">
        <f>W29-X29</f>
        <v>4</v>
      </c>
      <c r="Z29" s="14" t="s">
        <v>15</v>
      </c>
      <c r="AA29" s="14">
        <f>IF(ISBLANK(E28),0,IF(E28&gt;F28,3,IF(E28=F28,1,0)))</f>
        <v>3</v>
      </c>
      <c r="AB29" s="14">
        <f>IF(ISBLANK(E30),0,IF(E30&gt;F30,3,IF(E30=F30,1,0)))</f>
        <v>3</v>
      </c>
      <c r="AC29" s="14">
        <f>IF(ISBLANK(F32),0,IF(F32&gt;E32,3,IF(F32=E32,1,0)))</f>
        <v>3</v>
      </c>
      <c r="AD29" s="15" t="s">
        <v>15</v>
      </c>
      <c r="AE29" s="14" t="b">
        <f>(10*(Y29-Y30)+W29-W30&gt;0)</f>
        <v>1</v>
      </c>
      <c r="AF29" s="14" t="b">
        <f>10*(Y29-Y31)+W29-W31&gt;0</f>
        <v>1</v>
      </c>
      <c r="AG29" s="16" t="b">
        <f>10*(Y29-Y32)+W29-W32&gt;0</f>
        <v>1</v>
      </c>
      <c r="AH29" s="15">
        <f>10000*(AA29+AB29)+(E30-F30+E28-F28)*100+(E30+E28)</f>
        <v>60304</v>
      </c>
      <c r="AI29" s="14">
        <f>10000*(AA29+AC29)+(E28-F28+F32-E32)*100+(E28+F32)</f>
        <v>60203</v>
      </c>
      <c r="AJ29" s="14">
        <f>10000*(AB29+AC29)+(F32-E32+E30-F30)*100+(F32+E30)</f>
        <v>60303</v>
      </c>
      <c r="AK29" s="16" t="s">
        <v>15</v>
      </c>
      <c r="AL29" s="15" t="s">
        <v>15</v>
      </c>
      <c r="AM29" s="17">
        <f>IF($V29&gt;$V30,-0.5,IF($V30&gt;$V29,0.5,IF(AE29,-0.5,IF(AD30,0.5,BC29))))</f>
        <v>-0.5</v>
      </c>
      <c r="AN29" s="17">
        <f>IF($V29&gt;$V31,-0.5,IF($V31&gt;$V29,0.5,IF(AF29,-0.5,IF(AD31,0.5,BD29))))</f>
        <v>-0.5</v>
      </c>
      <c r="AO29" s="18">
        <f>IF($V29&gt;$V32,-0.5,IF($V32&gt;$V29,0.5,IF(AG29,-0.5,IF(AD32,0.5,BE29))))</f>
        <v>-0.5</v>
      </c>
      <c r="AP29" s="19" t="b">
        <f>AND(AND(V29=V30,V30=V31,V31=V32),AND(W29=W30,W30=W31,W31=W32),AND(X29=X30,X30=X31,X31=X32))</f>
        <v>0</v>
      </c>
      <c r="AQ29" s="19" t="b">
        <f>AND(NOT(AP29),V29=V30,V29=V31,W29=W30,W29=W31,X29=X30,X29=X31)</f>
        <v>0</v>
      </c>
      <c r="AR29" s="19" t="b">
        <f>AND(NOT(AP29),V29=V30,V29=V32,W29=W30,W29=W32,X29=X30,X29=X32)</f>
        <v>0</v>
      </c>
      <c r="AS29" s="19" t="b">
        <f>AND(NOT(AP29),V29=V31,V29=V32,W29=W31,W29=W32,X29=X31,X29=X32)</f>
        <v>0</v>
      </c>
      <c r="AT29" s="19" t="b">
        <f>AND(NOT(AP29),V30=V31,V30=V32,W30=W31,W30=W32,X30=X31,X30=X32)</f>
        <v>0</v>
      </c>
      <c r="AU29" s="19" t="b">
        <f>AND(NOT(AP29),NOT(AQ29),NOT(AR29),V29=V30,W29=W30,X29=X30)</f>
        <v>0</v>
      </c>
      <c r="AV29" s="19" t="b">
        <f>AND(NOT(AP29),NOT(AQ29),NOT(AS29),V29=V31,W29=W31,X29=X31)</f>
        <v>0</v>
      </c>
      <c r="AW29" s="19" t="b">
        <f>AND(NOT(AP29),NOT(AR29),NOT(AS29),V29=V32,W29=W32,X29=X32)</f>
        <v>0</v>
      </c>
      <c r="AX29" s="19" t="b">
        <f>AND(NOT(AP29),NOT(AQ29),NOT(AT29),V30=V31,W30=W31)</f>
        <v>0</v>
      </c>
      <c r="AY29" s="19" t="b">
        <f>AND(NOT(AP29),NOT(AR29),NOT(AT29),V30=V32,W30=W32,X30=X32)</f>
        <v>0</v>
      </c>
      <c r="AZ29" s="19" t="b">
        <f>AND(NOT(AP29),NOT(AS29),NOT(AT29),V31=V32,W31=W32,X31=X32)</f>
        <v>0</v>
      </c>
      <c r="BA29" s="19" t="b">
        <f t="array" ref="BA29">AND(NOT(AP29:AZ29))</f>
        <v>1</v>
      </c>
      <c r="BB29" s="15" t="s">
        <v>15</v>
      </c>
      <c r="BC29" s="14">
        <f>IF($AU29,IF(F28-E28&lt;0,-0.5,IF(E28-F28&lt;0,0.5,0)),IF($AQ29,IF($AH29&gt;$AH30,-0.5,IF($AH29&lt;$AH30,0.5,0)),IF($AR29,IF($AI29&gt;$AI30,-0.5, IF($AI29&lt;$AI30,0.5,0)),0)))</f>
        <v>0</v>
      </c>
      <c r="BD29" s="14">
        <f>IF($AV29,IF(F30-E30&lt;0,-0.5,IF(E30-F30&lt;0,0.5,0)),IF($AQ29,IF($AH29&gt;$AH31,-0.5,IF($AH29&lt;$AH31,0.5,0)),IF($AS29,IF($AJ29&gt;$AJ31,-0.5,IF($AJ29&lt;$AJ31,0.5,0)),0)))</f>
        <v>0</v>
      </c>
      <c r="BE29" s="16">
        <f>IF($AW29,IF(E32-F32&lt;0,-0.5,IF(F32-E32&lt;0,0.5,0)),IF($AR29,IF($AI29&gt;$AI32,-0.5,IF($AI29&lt;$AI32,0.5,0)),IF($AS29,IF($AJ29&gt;$AJ32,-0.5, IF($AJ29&lt;$AJ32,0.5,0)),0)))</f>
        <v>0</v>
      </c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</row>
    <row r="30" spans="1:81" x14ac:dyDescent="0.2">
      <c r="A30" s="33">
        <v>1</v>
      </c>
      <c r="B30" s="73">
        <v>41809</v>
      </c>
      <c r="C30" s="74"/>
      <c r="D30" s="75" t="s">
        <v>79</v>
      </c>
      <c r="E30" s="1">
        <v>2</v>
      </c>
      <c r="F30" s="1">
        <v>0</v>
      </c>
      <c r="G30" s="76" t="s">
        <v>103</v>
      </c>
      <c r="H30" s="85"/>
      <c r="I30" s="92">
        <f>Q30</f>
        <v>2</v>
      </c>
      <c r="J30" s="108" t="str">
        <f>INDEX(U29:U32,MATCH(S30,$T29:$T32,0))</f>
        <v>Angleterre</v>
      </c>
      <c r="K30" s="94">
        <f>INDEX(V29:V32,MATCH(S30,$T29:$T32,0))</f>
        <v>4</v>
      </c>
      <c r="L30" s="95">
        <f>INDEX(W29:W32,MATCH(S30,$T29:$T32,0))</f>
        <v>3</v>
      </c>
      <c r="M30" s="94">
        <f>INDEX(X29:X32,MATCH(S30,$T29:$T32,0))</f>
        <v>4</v>
      </c>
      <c r="N30" s="96">
        <f>INDEX(Y29:Y32,MATCH(S30,$T29:$T32,0))</f>
        <v>-1</v>
      </c>
      <c r="O30" s="85"/>
      <c r="P30" s="85"/>
      <c r="Q30" s="32">
        <f>IF(ROUND(S30,0)=ROUND(S29,0),Q29,2)</f>
        <v>2</v>
      </c>
      <c r="R30" s="27">
        <f>ROUND(S30,0)</f>
        <v>2</v>
      </c>
      <c r="S30" s="28">
        <f>MAX(MIN(T29:T31),MIN(T29,T30,T32),MIN(T29,T31,T32),MIN(T30:T32))</f>
        <v>1.9700000000000002</v>
      </c>
      <c r="T30" s="30">
        <f>SUM(AL30:AO30)+2.46</f>
        <v>2.96</v>
      </c>
      <c r="U30" s="13" t="str">
        <f>G28</f>
        <v>Costa Rica</v>
      </c>
      <c r="V30" s="14">
        <f>SUM(Z30:AC30)</f>
        <v>3</v>
      </c>
      <c r="W30" s="15">
        <f>F28+F31+E33</f>
        <v>3</v>
      </c>
      <c r="X30" s="14">
        <f>E28+E31+F33</f>
        <v>4</v>
      </c>
      <c r="Y30" s="16">
        <f>W30-X30</f>
        <v>-1</v>
      </c>
      <c r="Z30" s="14">
        <f>IF(ISBLANK(F28),0,IF(AA29=3,0,IF(AA29=1,1,3)))</f>
        <v>0</v>
      </c>
      <c r="AA30" s="14" t="s">
        <v>15</v>
      </c>
      <c r="AB30" s="14">
        <f>IF(ISBLANK(E33),0,IF(AA31=3,0,IF(AA31=1,1,3)))</f>
        <v>0</v>
      </c>
      <c r="AC30" s="14">
        <f>IF(ISBLANK(F31),0,IF(F31&gt;E31,3,IF(F31=E31,1,0)))</f>
        <v>3</v>
      </c>
      <c r="AD30" s="15" t="b">
        <f>(10*(Y29-Y30)+W29-W30&lt;0)</f>
        <v>0</v>
      </c>
      <c r="AE30" s="14" t="s">
        <v>15</v>
      </c>
      <c r="AF30" s="14" t="b">
        <f>10*(Y30-Y31)+W30-W31&gt;0</f>
        <v>0</v>
      </c>
      <c r="AG30" s="16" t="b">
        <f>10*(Y30-Y32)+W30-W32&gt;0</f>
        <v>1</v>
      </c>
      <c r="AH30" s="15">
        <f>10000*(Z30+AB30)+(F28-E28+E33-F33)*100+(F28+E33)</f>
        <v>-198</v>
      </c>
      <c r="AI30" s="14">
        <f>10000*(Z30+AC30)+(F28-E28+F31-E31)*100+(F28+F31)</f>
        <v>30002</v>
      </c>
      <c r="AJ30" s="14" t="s">
        <v>15</v>
      </c>
      <c r="AK30" s="16">
        <f>10000*(AB30+AC30)+(F31-E31+E33-F33)*100+(F31+E33)</f>
        <v>30002</v>
      </c>
      <c r="AL30" s="21">
        <f>-AM29</f>
        <v>0.5</v>
      </c>
      <c r="AM30" s="14" t="s">
        <v>15</v>
      </c>
      <c r="AN30" s="17">
        <f>IF($V30&gt;$V31,-0.5,IF($V31&gt;$V30,0.5,IF(AF30,-0.5,IF(AE31,0.5,BD30))))</f>
        <v>0.5</v>
      </c>
      <c r="AO30" s="18">
        <f>IF($V30&gt;$V32,-0.5,IF($V32&gt;$V30,0.5,IF(AG30,-0.5,IF(AE32,0.5,BE30))))</f>
        <v>-0.5</v>
      </c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15"/>
      <c r="BC30" s="14" t="s">
        <v>15</v>
      </c>
      <c r="BD30" s="14">
        <f>IF($AX29,IF(F33-E33&lt;0,-0.5,IF(E33-F33&lt;0,0.5,0)),IF($AQ29,IF($AH30&gt;$AH31,-0.5,IF($AH30&lt;$AH31,0.5,0)),IF($AT29,IF($AK30&gt;$AK31,-0.5,IF($AK30&lt;$AK31,0.5,0)),0)))</f>
        <v>0</v>
      </c>
      <c r="BE30" s="16">
        <f>IF($AY29,IF(E31-F31&lt;0,-0.5,IF(F31-E31&lt;0,0.5,0)),IF($AR29,IF($AI30&gt;$AI32,-0.5,IF($AI30&lt;$AI32,0.5,0)),IF($AT29,IF($AK30&gt;$AK32,-0.5,IF($AK30&lt;$AK32,0.5,0)),0)))</f>
        <v>0</v>
      </c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</row>
    <row r="31" spans="1:81" x14ac:dyDescent="0.2">
      <c r="A31" s="33">
        <v>0</v>
      </c>
      <c r="B31" s="73">
        <v>41810</v>
      </c>
      <c r="C31" s="74"/>
      <c r="D31" s="75" t="s">
        <v>84</v>
      </c>
      <c r="E31" s="1">
        <v>0</v>
      </c>
      <c r="F31" s="1">
        <v>1</v>
      </c>
      <c r="G31" s="76" t="s">
        <v>95</v>
      </c>
      <c r="H31" s="85"/>
      <c r="I31" s="92">
        <f>Q31</f>
        <v>3</v>
      </c>
      <c r="J31" s="75" t="str">
        <f>INDEX(U29:U32,MATCH(S31,$T29:$T32,0))</f>
        <v>Costa Rica</v>
      </c>
      <c r="K31" s="97">
        <f>INDEX(V29:V32,MATCH(S31,$T29:$T32,0))</f>
        <v>3</v>
      </c>
      <c r="L31" s="98">
        <f>INDEX(W29:W32,MATCH(S31,$T29:$T32,0))</f>
        <v>3</v>
      </c>
      <c r="M31" s="97">
        <f>INDEX(X29:X32,MATCH(S31,$T29:$T32,0))</f>
        <v>4</v>
      </c>
      <c r="N31" s="99">
        <f>INDEX(Y29:Y32,MATCH(S31,$T29:$T32,0))</f>
        <v>-1</v>
      </c>
      <c r="O31" s="85"/>
      <c r="P31" s="85"/>
      <c r="Q31" s="32">
        <f>IF(ROUND(S31,0)=ROUND(S30,0),Q30,3)</f>
        <v>3</v>
      </c>
      <c r="R31" s="27">
        <f>ROUND(S31,0)</f>
        <v>3</v>
      </c>
      <c r="S31" s="28">
        <f>MIN(MAX(T29:T31),MAX(T29,T30,T32),MAX(T29,T31,T32),MAX(T30:T32))</f>
        <v>2.96</v>
      </c>
      <c r="T31" s="30">
        <f>SUM(AL31:AO31)+2.47</f>
        <v>1.9700000000000002</v>
      </c>
      <c r="U31" s="13" t="str">
        <f>D29</f>
        <v>Angleterre</v>
      </c>
      <c r="V31" s="14">
        <f>SUM(Z31:AC31)</f>
        <v>4</v>
      </c>
      <c r="W31" s="15">
        <f>E29+F30+F33</f>
        <v>3</v>
      </c>
      <c r="X31" s="14">
        <f>F29+E30+E33</f>
        <v>4</v>
      </c>
      <c r="Y31" s="16">
        <f>W31-X31</f>
        <v>-1</v>
      </c>
      <c r="Z31" s="14">
        <f>IF(ISBLANK(F30),0,IF(AB29=3,0,IF(AB29=1,1,3)))</f>
        <v>0</v>
      </c>
      <c r="AA31" s="14">
        <f>IF(ISBLANK(F33),0,IF(F33&gt;E33,3,IF(F33=E33,1,0)))</f>
        <v>3</v>
      </c>
      <c r="AB31" s="14" t="s">
        <v>15</v>
      </c>
      <c r="AC31" s="14">
        <f>IF(ISBLANK(E29),0,IF(E29&gt;F29,3,IF(E29=F29,1,0)))</f>
        <v>1</v>
      </c>
      <c r="AD31" s="15" t="b">
        <f>10*(Y29-Y31)+W29-W31&lt;0</f>
        <v>0</v>
      </c>
      <c r="AE31" s="14" t="b">
        <f>10*(Y30-Y31)+W30-W31&lt;0</f>
        <v>0</v>
      </c>
      <c r="AF31" s="14" t="s">
        <v>15</v>
      </c>
      <c r="AG31" s="16" t="b">
        <f>10*(Y31-Y32)+W31-W32&gt;0</f>
        <v>1</v>
      </c>
      <c r="AH31" s="15">
        <f>10000*(Z31+AA31)+(F30-E30+F33-E33)*100+(F30+F33)</f>
        <v>29902</v>
      </c>
      <c r="AI31" s="14" t="s">
        <v>15</v>
      </c>
      <c r="AJ31" s="14">
        <f>10000*(Z31+AC31)+(E29-F29+F30-E30)*100+(E29+F30)</f>
        <v>9801</v>
      </c>
      <c r="AK31" s="16">
        <f>10000*(AA31+AC31)+(E29-F29+F33-E33)*100+(E29+F33)</f>
        <v>40103</v>
      </c>
      <c r="AL31" s="21">
        <f>-AN29</f>
        <v>0.5</v>
      </c>
      <c r="AM31" s="17">
        <f>-AN30</f>
        <v>-0.5</v>
      </c>
      <c r="AN31" s="17" t="s">
        <v>15</v>
      </c>
      <c r="AO31" s="18">
        <f>IF($V31&gt;$V32,-0.5,IF($V32&gt;$V31,0.5,IF(AG31,-0.5,IF(AF32,0.5,BE31))))</f>
        <v>-0.5</v>
      </c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15"/>
      <c r="BC31" s="14"/>
      <c r="BD31" s="14" t="s">
        <v>15</v>
      </c>
      <c r="BE31" s="16">
        <f>IF($AZ29,IF(F29-E29&lt;0,-0.5,IF(E29-F29&lt;0,0.5,0)),IF($AS29,IF($AJ31&gt;$AJ32,-0.5,IF($AJ31&lt;$AJ32,0.5,0)),IF($AT29,IF($AK31&gt;$AK32,-0.5,IF($AK31&lt;$AK32,0.5,0)),0)))</f>
        <v>0</v>
      </c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</row>
    <row r="32" spans="1:81" x14ac:dyDescent="0.2">
      <c r="A32" s="33">
        <v>0</v>
      </c>
      <c r="B32" s="73">
        <v>41814</v>
      </c>
      <c r="C32" s="74"/>
      <c r="D32" s="75" t="s">
        <v>84</v>
      </c>
      <c r="E32" s="1">
        <v>0</v>
      </c>
      <c r="F32" s="1">
        <v>1</v>
      </c>
      <c r="G32" s="76" t="s">
        <v>79</v>
      </c>
      <c r="H32" s="85"/>
      <c r="I32" s="100">
        <f>Q32</f>
        <v>4</v>
      </c>
      <c r="J32" s="79" t="str">
        <f>INDEX(U29:U32,MATCH(S32,$T29:$T32,0))</f>
        <v>Italie</v>
      </c>
      <c r="K32" s="101">
        <f>INDEX(V29:V32,MATCH(S32,$T29:$T32,0))</f>
        <v>1</v>
      </c>
      <c r="L32" s="102">
        <f>INDEX(W29:W32,MATCH(S32,$T29:$T32,0))</f>
        <v>1</v>
      </c>
      <c r="M32" s="101">
        <f>INDEX(X29:X32,MATCH(S32,$T29:$T32,0))</f>
        <v>3</v>
      </c>
      <c r="N32" s="103">
        <f>INDEX(Y29:Y32,MATCH(S32,$T29:$T32,0))</f>
        <v>-2</v>
      </c>
      <c r="O32" s="85"/>
      <c r="P32" s="85"/>
      <c r="Q32" s="32">
        <f>IF(ROUND(S32,0)=ROUND(S31,0),Q31,4)</f>
        <v>4</v>
      </c>
      <c r="R32" s="27">
        <f>ROUND(S32,0)</f>
        <v>4</v>
      </c>
      <c r="S32" s="28">
        <f>MAX(T29:T32)</f>
        <v>3.98</v>
      </c>
      <c r="T32" s="31">
        <f>SUM(AL32:AO32)+2.48</f>
        <v>3.98</v>
      </c>
      <c r="U32" s="22" t="str">
        <f>G29</f>
        <v>Italie</v>
      </c>
      <c r="V32" s="19">
        <f>SUM(Z32:AC32)</f>
        <v>1</v>
      </c>
      <c r="W32" s="23">
        <f>F29+E31+E32</f>
        <v>1</v>
      </c>
      <c r="X32" s="19">
        <f>E29+F31+F32</f>
        <v>3</v>
      </c>
      <c r="Y32" s="20">
        <f>W32-X32</f>
        <v>-2</v>
      </c>
      <c r="Z32" s="19">
        <f>IF(ISBLANK(E32),0,IF(AC29=3,0,IF(AC29=1,1,3)))</f>
        <v>0</v>
      </c>
      <c r="AA32" s="19">
        <f>IF(ISBLANK(E31),0,IF(AC30=3,0,IF(AC30=1,1,3)))</f>
        <v>0</v>
      </c>
      <c r="AB32" s="19">
        <f>IF(ISBLANK(F29),0,IF(AC31=3,0,IF(AC31=1,1,3)))</f>
        <v>1</v>
      </c>
      <c r="AC32" s="19" t="s">
        <v>15</v>
      </c>
      <c r="AD32" s="23" t="b">
        <f>10*(Y29-Y32)+W29-W32&lt;0</f>
        <v>0</v>
      </c>
      <c r="AE32" s="19" t="b">
        <f>10*(Y30-Y32)+W30-W32&lt;0</f>
        <v>0</v>
      </c>
      <c r="AF32" s="19" t="b">
        <f>10*(Y31-Y32)+W31-W32&lt;0</f>
        <v>0</v>
      </c>
      <c r="AG32" s="20" t="s">
        <v>15</v>
      </c>
      <c r="AH32" s="23" t="s">
        <v>15</v>
      </c>
      <c r="AI32" s="19">
        <f>10000*(Z32+AA32)+(E31-F31+E32-F32)*100+(E31+E32)</f>
        <v>-200</v>
      </c>
      <c r="AJ32" s="19">
        <f>10000*(Z32+AB32)+(E32-F32+F29-E29)*100+(E32+F29)</f>
        <v>9901</v>
      </c>
      <c r="AK32" s="20">
        <f>10000*(AA32+AB32)+(E31-F31+F29-E29)*100+(E31+F29)</f>
        <v>9901</v>
      </c>
      <c r="AL32" s="24">
        <f>-AO29</f>
        <v>0.5</v>
      </c>
      <c r="AM32" s="25">
        <f>-AO30</f>
        <v>0.5</v>
      </c>
      <c r="AN32" s="25">
        <f>-AO31</f>
        <v>0.5</v>
      </c>
      <c r="AO32" s="20" t="s">
        <v>15</v>
      </c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23"/>
      <c r="BC32" s="19"/>
      <c r="BD32" s="19"/>
      <c r="BE32" s="20" t="s">
        <v>15</v>
      </c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</row>
    <row r="33" spans="1:81" x14ac:dyDescent="0.2">
      <c r="A33" s="33">
        <v>0</v>
      </c>
      <c r="B33" s="77">
        <v>41814</v>
      </c>
      <c r="C33" s="78"/>
      <c r="D33" s="79" t="s">
        <v>95</v>
      </c>
      <c r="E33" s="1">
        <v>1</v>
      </c>
      <c r="F33" s="1">
        <v>2</v>
      </c>
      <c r="G33" s="80" t="s">
        <v>103</v>
      </c>
      <c r="H33" s="85"/>
      <c r="I33" s="104"/>
      <c r="J33" s="105" t="str">
        <f>IF(OR(I31&lt;3,I30&lt;2),"TIRAGE AU SORT !!!"," ")</f>
        <v xml:space="preserve"> </v>
      </c>
      <c r="K33" s="106"/>
      <c r="L33" s="106"/>
      <c r="M33" s="106"/>
      <c r="N33" s="106"/>
      <c r="O33" s="85"/>
      <c r="P33" s="85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</row>
    <row r="34" spans="1:81" x14ac:dyDescent="0.2">
      <c r="A34" s="33"/>
      <c r="B34" s="85"/>
      <c r="C34" s="85"/>
      <c r="D34" s="85"/>
      <c r="E34" s="85"/>
      <c r="F34" s="85"/>
      <c r="G34" s="85"/>
      <c r="H34" s="85"/>
      <c r="I34" s="109"/>
      <c r="J34" s="85"/>
      <c r="K34" s="85"/>
      <c r="L34" s="85"/>
      <c r="M34" s="85"/>
      <c r="N34" s="85"/>
      <c r="O34" s="85"/>
      <c r="P34" s="85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</row>
    <row r="35" spans="1:81" x14ac:dyDescent="0.2">
      <c r="A35" s="33"/>
      <c r="B35" s="86" t="s">
        <v>37</v>
      </c>
      <c r="C35" s="81"/>
      <c r="D35" s="82"/>
      <c r="E35" s="83"/>
      <c r="F35" s="83"/>
      <c r="G35" s="84"/>
      <c r="H35" s="85"/>
      <c r="I35" s="109"/>
      <c r="J35" s="85"/>
      <c r="K35" s="85"/>
      <c r="L35" s="85"/>
      <c r="M35" s="85"/>
      <c r="N35" s="85"/>
      <c r="O35" s="85"/>
      <c r="P35" s="85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</row>
    <row r="36" spans="1:81" x14ac:dyDescent="0.2">
      <c r="A36" s="33">
        <v>1</v>
      </c>
      <c r="B36" s="69">
        <v>41805</v>
      </c>
      <c r="C36" s="70"/>
      <c r="D36" s="71" t="s">
        <v>80</v>
      </c>
      <c r="E36" s="1">
        <v>1</v>
      </c>
      <c r="F36" s="1">
        <v>0</v>
      </c>
      <c r="G36" s="72" t="s">
        <v>87</v>
      </c>
      <c r="H36" s="85"/>
      <c r="I36" s="109"/>
      <c r="J36" s="86" t="s">
        <v>37</v>
      </c>
      <c r="K36" s="86" t="s">
        <v>0</v>
      </c>
      <c r="L36" s="86" t="s">
        <v>35</v>
      </c>
      <c r="M36" s="86" t="s">
        <v>36</v>
      </c>
      <c r="N36" s="86" t="str">
        <f>"+/-"</f>
        <v>+/-</v>
      </c>
      <c r="O36" s="85"/>
      <c r="P36" s="85"/>
      <c r="T36" s="9" t="s">
        <v>13</v>
      </c>
      <c r="U36" s="10" t="s">
        <v>14</v>
      </c>
      <c r="V36" s="11" t="s">
        <v>0</v>
      </c>
      <c r="W36" s="9" t="s">
        <v>1</v>
      </c>
      <c r="X36" s="11" t="s">
        <v>2</v>
      </c>
      <c r="Y36" s="12" t="s">
        <v>3</v>
      </c>
      <c r="Z36" s="11" t="s">
        <v>4</v>
      </c>
      <c r="AA36" s="11" t="s">
        <v>5</v>
      </c>
      <c r="AB36" s="11" t="s">
        <v>6</v>
      </c>
      <c r="AC36" s="11" t="s">
        <v>7</v>
      </c>
      <c r="AD36" s="9" t="s">
        <v>27</v>
      </c>
      <c r="AE36" s="11" t="s">
        <v>28</v>
      </c>
      <c r="AF36" s="11" t="s">
        <v>29</v>
      </c>
      <c r="AG36" s="12" t="s">
        <v>30</v>
      </c>
      <c r="AH36" s="9" t="s">
        <v>16</v>
      </c>
      <c r="AI36" s="11" t="s">
        <v>17</v>
      </c>
      <c r="AJ36" s="11" t="s">
        <v>18</v>
      </c>
      <c r="AK36" s="12" t="s">
        <v>19</v>
      </c>
      <c r="AL36" s="9" t="s">
        <v>9</v>
      </c>
      <c r="AM36" s="11" t="s">
        <v>10</v>
      </c>
      <c r="AN36" s="11" t="s">
        <v>11</v>
      </c>
      <c r="AO36" s="12" t="s">
        <v>12</v>
      </c>
      <c r="AP36" s="9" t="s">
        <v>20</v>
      </c>
      <c r="AQ36" s="11" t="s">
        <v>16</v>
      </c>
      <c r="AR36" s="11" t="s">
        <v>17</v>
      </c>
      <c r="AS36" s="11" t="s">
        <v>18</v>
      </c>
      <c r="AT36" s="11" t="s">
        <v>19</v>
      </c>
      <c r="AU36" s="11" t="s">
        <v>8</v>
      </c>
      <c r="AV36" s="11" t="s">
        <v>21</v>
      </c>
      <c r="AW36" s="11" t="s">
        <v>22</v>
      </c>
      <c r="AX36" s="11" t="s">
        <v>23</v>
      </c>
      <c r="AY36" s="11" t="s">
        <v>24</v>
      </c>
      <c r="AZ36" s="11" t="s">
        <v>25</v>
      </c>
      <c r="BA36" s="12" t="s">
        <v>26</v>
      </c>
      <c r="BB36" s="9" t="s">
        <v>74</v>
      </c>
      <c r="BC36" s="11" t="s">
        <v>73</v>
      </c>
      <c r="BD36" s="11" t="s">
        <v>72</v>
      </c>
      <c r="BE36" s="12" t="s">
        <v>75</v>
      </c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</row>
    <row r="37" spans="1:81" x14ac:dyDescent="0.2">
      <c r="A37" s="33">
        <v>0</v>
      </c>
      <c r="B37" s="73">
        <v>41805</v>
      </c>
      <c r="C37" s="74"/>
      <c r="D37" s="75" t="s">
        <v>104</v>
      </c>
      <c r="E37" s="1">
        <v>2</v>
      </c>
      <c r="F37" s="1">
        <v>1</v>
      </c>
      <c r="G37" s="76" t="s">
        <v>96</v>
      </c>
      <c r="H37" s="85"/>
      <c r="I37" s="87">
        <f>Q37</f>
        <v>1</v>
      </c>
      <c r="J37" s="107" t="str">
        <f>INDEX(U37:U40,MATCH(S37,$T37:$T40,0))</f>
        <v>France</v>
      </c>
      <c r="K37" s="89">
        <f>INDEX(V37:V40,MATCH(S37,$T37:$T40,0))</f>
        <v>7</v>
      </c>
      <c r="L37" s="90">
        <f>INDEX(W37:W40,MATCH(S37,$T37:$T40,0))</f>
        <v>5</v>
      </c>
      <c r="M37" s="89">
        <f>INDEX(X37:X40,MATCH(S37,$T37:$T40,0))</f>
        <v>1</v>
      </c>
      <c r="N37" s="91">
        <f>INDEX(Y37:Y40,MATCH(S37,$T37:$T40,0))</f>
        <v>4</v>
      </c>
      <c r="O37" s="85"/>
      <c r="P37" s="85"/>
      <c r="Q37" s="32">
        <v>1</v>
      </c>
      <c r="R37" s="27">
        <f>ROUND(S37,0)</f>
        <v>1</v>
      </c>
      <c r="S37" s="28">
        <f>MIN(T37:T40)</f>
        <v>0.9700000000000002</v>
      </c>
      <c r="T37" s="29">
        <f>SUM(AL37:AO37)+2.45</f>
        <v>1.9500000000000002</v>
      </c>
      <c r="U37" s="13" t="str">
        <f>D36</f>
        <v>Suisse</v>
      </c>
      <c r="V37" s="14">
        <f>SUM(Z37:AC37)</f>
        <v>7</v>
      </c>
      <c r="W37" s="15">
        <f>E36+E38+F40</f>
        <v>2</v>
      </c>
      <c r="X37" s="14">
        <f>F36+F38+E40</f>
        <v>0</v>
      </c>
      <c r="Y37" s="16">
        <f>W37-X37</f>
        <v>2</v>
      </c>
      <c r="Z37" s="14" t="s">
        <v>15</v>
      </c>
      <c r="AA37" s="14">
        <f>IF(ISBLANK(E36),0,IF(E36&gt;F36,3,IF(E36=F36,1,0)))</f>
        <v>3</v>
      </c>
      <c r="AB37" s="14">
        <f>IF(ISBLANK(E38),0,IF(E38&gt;F38,3,IF(E38=F38,1,0)))</f>
        <v>1</v>
      </c>
      <c r="AC37" s="14">
        <f>IF(ISBLANK(F40),0,IF(F40&gt;E40,3,IF(F40=E40,1,0)))</f>
        <v>3</v>
      </c>
      <c r="AD37" s="15" t="s">
        <v>15</v>
      </c>
      <c r="AE37" s="14" t="b">
        <f>(10*(Y37-Y38)+W37-W38&gt;0)</f>
        <v>1</v>
      </c>
      <c r="AF37" s="14" t="b">
        <f>10*(Y37-Y39)+W37-W39&gt;0</f>
        <v>0</v>
      </c>
      <c r="AG37" s="16" t="b">
        <f>10*(Y37-Y40)+W37-W40&gt;0</f>
        <v>1</v>
      </c>
      <c r="AH37" s="15">
        <f>10000*(AA37+AB37)+(E38-F38+E36-F36)*100+(E38+E36)</f>
        <v>40101</v>
      </c>
      <c r="AI37" s="14">
        <f>10000*(AA37+AC37)+(E36-F36+F40-E40)*100+(E36+F40)</f>
        <v>60202</v>
      </c>
      <c r="AJ37" s="14">
        <f>10000*(AB37+AC37)+(F40-E40+E38-F38)*100+(F40+E38)</f>
        <v>40101</v>
      </c>
      <c r="AK37" s="16" t="s">
        <v>15</v>
      </c>
      <c r="AL37" s="15" t="s">
        <v>15</v>
      </c>
      <c r="AM37" s="17">
        <f>IF($V37&gt;$V38,-0.5,IF($V38&gt;$V37,0.5,IF(AE37,-0.5,IF(AD38,0.5,BC37))))</f>
        <v>-0.5</v>
      </c>
      <c r="AN37" s="17">
        <f>IF($V37&gt;$V39,-0.5,IF($V39&gt;$V37,0.5,IF(AF37,-0.5,IF(AD39,0.5,BD37))))</f>
        <v>0.5</v>
      </c>
      <c r="AO37" s="18">
        <f>IF($V37&gt;$V40,-0.5,IF($V40&gt;$V37,0.5,IF(AG37,-0.5,IF(AD40,0.5,BE37))))</f>
        <v>-0.5</v>
      </c>
      <c r="AP37" s="19" t="b">
        <f>AND(AND(V37=V38,V38=V39,V39=V40),AND(W37=W38,W38=W39,W39=W40),AND(X37=X38,X38=X39,X39=X40))</f>
        <v>0</v>
      </c>
      <c r="AQ37" s="19" t="b">
        <f>AND(NOT(AP37),V37=V38,V37=V39,W37=W38,W37=W39,X37=X38,X37=X39)</f>
        <v>0</v>
      </c>
      <c r="AR37" s="19" t="b">
        <f>AND(NOT(AP37),V37=V38,V37=V40,W37=W38,W37=W40,X37=X38,X37=X40)</f>
        <v>0</v>
      </c>
      <c r="AS37" s="19" t="b">
        <f>AND(NOT(AP37),V37=V39,V37=V40,W37=W39,W37=W40,X37=X39,X37=X40)</f>
        <v>0</v>
      </c>
      <c r="AT37" s="19" t="b">
        <f>AND(NOT(AP37),V38=V39,V38=V40,W38=W39,W38=W40,X38=X39,X38=X40)</f>
        <v>0</v>
      </c>
      <c r="AU37" s="19" t="b">
        <f>AND(NOT(AP37),NOT(AQ37),NOT(AR37),V37=V38,W37=W38,X37=X38)</f>
        <v>0</v>
      </c>
      <c r="AV37" s="19" t="b">
        <f>AND(NOT(AP37),NOT(AQ37),NOT(AS37),V37=V39,W37=W39,X37=X39)</f>
        <v>0</v>
      </c>
      <c r="AW37" s="19" t="b">
        <f>AND(NOT(AP37),NOT(AR37),NOT(AS37),V37=V40,W37=W40,X37=X40)</f>
        <v>0</v>
      </c>
      <c r="AX37" s="19" t="b">
        <f>AND(NOT(AP37),NOT(AQ37),NOT(AT37),V38=V39,W38=W39)</f>
        <v>0</v>
      </c>
      <c r="AY37" s="19" t="b">
        <f>AND(NOT(AP37),NOT(AR37),NOT(AT37),V38=V40,W38=W40,X38=X40)</f>
        <v>0</v>
      </c>
      <c r="AZ37" s="19" t="b">
        <f>AND(NOT(AP37),NOT(AS37),NOT(AT37),V39=V40,W39=W40,X39=X40)</f>
        <v>0</v>
      </c>
      <c r="BA37" s="19" t="b">
        <f t="array" ref="BA37">AND(NOT(AP37:AZ37))</f>
        <v>1</v>
      </c>
      <c r="BB37" s="15" t="s">
        <v>15</v>
      </c>
      <c r="BC37" s="14">
        <f>IF($AU37,IF(F36-E36&lt;0,-0.5,IF(E36-F36&lt;0,0.5,0)),IF($AQ37,IF($AH37&gt;$AH38,-0.5,IF($AH37&lt;$AH38,0.5,0)),IF($AR37,IF($AI37&gt;$AI38,-0.5, IF($AI37&lt;$AI38,0.5,0)),0)))</f>
        <v>0</v>
      </c>
      <c r="BD37" s="14">
        <f>IF($AV37,IF(F38-E38&lt;0,-0.5,IF(E38-F38&lt;0,0.5,0)),IF($AQ37,IF($AH37&gt;$AH39,-0.5,IF($AH37&lt;$AH39,0.5,0)),IF($AS37,IF($AJ37&gt;$AJ39,-0.5,IF($AJ37&lt;$AJ39,0.5,0)),0)))</f>
        <v>0</v>
      </c>
      <c r="BE37" s="16">
        <f>IF($AW37,IF(E40-F40&lt;0,-0.5,IF(F40-E40&lt;0,0.5,0)),IF($AR37,IF($AI37&gt;$AI40,-0.5,IF($AI37&lt;$AI40,0.5,0)),IF($AS37,IF($AJ37&gt;$AJ40,-0.5, IF($AJ37&lt;$AJ40,0.5,0)),0)))</f>
        <v>0</v>
      </c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</row>
    <row r="38" spans="1:81" x14ac:dyDescent="0.2">
      <c r="A38" s="33">
        <v>1</v>
      </c>
      <c r="B38" s="73">
        <v>41810</v>
      </c>
      <c r="C38" s="74"/>
      <c r="D38" s="75" t="s">
        <v>80</v>
      </c>
      <c r="E38" s="1">
        <v>0</v>
      </c>
      <c r="F38" s="1">
        <v>0</v>
      </c>
      <c r="G38" s="76" t="s">
        <v>104</v>
      </c>
      <c r="H38" s="85"/>
      <c r="I38" s="92">
        <f>Q38</f>
        <v>2</v>
      </c>
      <c r="J38" s="108" t="str">
        <f>INDEX(U37:U40,MATCH(S38,$T37:$T40,0))</f>
        <v>Suisse</v>
      </c>
      <c r="K38" s="94">
        <f>INDEX(V37:V40,MATCH(S38,$T37:$T40,0))</f>
        <v>7</v>
      </c>
      <c r="L38" s="95">
        <f>INDEX(W37:W40,MATCH(S38,$T37:$T40,0))</f>
        <v>2</v>
      </c>
      <c r="M38" s="94">
        <f>INDEX(X37:X40,MATCH(S38,$T37:$T40,0))</f>
        <v>0</v>
      </c>
      <c r="N38" s="96">
        <f>INDEX(Y37:Y40,MATCH(S38,$T37:$T40,0))</f>
        <v>2</v>
      </c>
      <c r="O38" s="85"/>
      <c r="P38" s="85"/>
      <c r="Q38" s="32">
        <f>IF(ROUND(S38,0)=ROUND(S37,0),Q37,2)</f>
        <v>2</v>
      </c>
      <c r="R38" s="27">
        <f>ROUND(S38,0)</f>
        <v>2</v>
      </c>
      <c r="S38" s="28">
        <f>MAX(MIN(T37:T39),MIN(T37,T38,T40),MIN(T37,T39,T40),MIN(T38:T40))</f>
        <v>1.9500000000000002</v>
      </c>
      <c r="T38" s="30">
        <f>SUM(AL38:AO38)+2.46</f>
        <v>2.96</v>
      </c>
      <c r="U38" s="13" t="str">
        <f>G36</f>
        <v>Equateur</v>
      </c>
      <c r="V38" s="14">
        <f>SUM(Z38:AC38)</f>
        <v>3</v>
      </c>
      <c r="W38" s="15">
        <f>F36+F39+E41</f>
        <v>1</v>
      </c>
      <c r="X38" s="14">
        <f>E36+E39+F41</f>
        <v>4</v>
      </c>
      <c r="Y38" s="16">
        <f>W38-X38</f>
        <v>-3</v>
      </c>
      <c r="Z38" s="14">
        <f>IF(ISBLANK(F36),0,IF(AA37=3,0,IF(AA37=1,1,3)))</f>
        <v>0</v>
      </c>
      <c r="AA38" s="14" t="s">
        <v>15</v>
      </c>
      <c r="AB38" s="14">
        <f>IF(ISBLANK(E41),0,IF(AA39=3,0,IF(AA39=1,1,3)))</f>
        <v>0</v>
      </c>
      <c r="AC38" s="14">
        <f>IF(ISBLANK(F39),0,IF(F39&gt;E39,3,IF(F39=E39,1,0)))</f>
        <v>3</v>
      </c>
      <c r="AD38" s="15" t="b">
        <f>(10*(Y37-Y38)+W37-W38&lt;0)</f>
        <v>0</v>
      </c>
      <c r="AE38" s="14" t="s">
        <v>15</v>
      </c>
      <c r="AF38" s="14" t="b">
        <f>10*(Y38-Y39)+W38-W39&gt;0</f>
        <v>0</v>
      </c>
      <c r="AG38" s="16" t="b">
        <f>10*(Y38-Y40)+W38-W40&gt;0</f>
        <v>0</v>
      </c>
      <c r="AH38" s="15">
        <f>10000*(Z38+AB38)+(F36-E36+E41-F41)*100+(F36+E41)</f>
        <v>-400</v>
      </c>
      <c r="AI38" s="14">
        <f>10000*(Z38+AC38)+(F36-E36+F39-E39)*100+(F36+F39)</f>
        <v>30001</v>
      </c>
      <c r="AJ38" s="14" t="s">
        <v>15</v>
      </c>
      <c r="AK38" s="16">
        <f>10000*(AB38+AC38)+(F39-E39+E41-F41)*100+(F39+E41)</f>
        <v>29801</v>
      </c>
      <c r="AL38" s="21">
        <f>-AM37</f>
        <v>0.5</v>
      </c>
      <c r="AM38" s="14" t="s">
        <v>15</v>
      </c>
      <c r="AN38" s="17">
        <f>IF($V38&gt;$V39,-0.5,IF($V39&gt;$V38,0.5,IF(AF38,-0.5,IF(AE39,0.5,BD38))))</f>
        <v>0.5</v>
      </c>
      <c r="AO38" s="18">
        <f>IF($V38&gt;$V40,-0.5,IF($V40&gt;$V38,0.5,IF(AG38,-0.5,IF(AE40,0.5,BE38))))</f>
        <v>-0.5</v>
      </c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15"/>
      <c r="BC38" s="14" t="s">
        <v>15</v>
      </c>
      <c r="BD38" s="14">
        <f>IF($AX37,IF(F41-E41&lt;0,-0.5,IF(E41-F41&lt;0,0.5,0)),IF($AQ37,IF($AH38&gt;$AH39,-0.5,IF($AH38&lt;$AH39,0.5,0)),IF($AT37,IF($AK38&gt;$AK39,-0.5,IF($AK38&lt;$AK39,0.5,0)),0)))</f>
        <v>0</v>
      </c>
      <c r="BE38" s="16">
        <f>IF($AY37,IF(E39-F39&lt;0,-0.5,IF(F39-E39&lt;0,0.5,0)),IF($AR37,IF($AI38&gt;$AI40,-0.5,IF($AI38&lt;$AI40,0.5,0)),IF($AT37,IF($AK38&gt;$AK40,-0.5,IF($AK38&lt;$AK40,0.5,0)),0)))</f>
        <v>0</v>
      </c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</row>
    <row r="39" spans="1:81" x14ac:dyDescent="0.2">
      <c r="A39" s="33">
        <v>0</v>
      </c>
      <c r="B39" s="73">
        <v>41811</v>
      </c>
      <c r="C39" s="74"/>
      <c r="D39" s="75" t="s">
        <v>96</v>
      </c>
      <c r="E39" s="1">
        <v>0</v>
      </c>
      <c r="F39" s="1">
        <v>1</v>
      </c>
      <c r="G39" s="76" t="s">
        <v>87</v>
      </c>
      <c r="H39" s="85"/>
      <c r="I39" s="92">
        <f>Q39</f>
        <v>3</v>
      </c>
      <c r="J39" s="75" t="str">
        <f>INDEX(U37:U40,MATCH(S39,$T37:$T40,0))</f>
        <v>Equateur</v>
      </c>
      <c r="K39" s="97">
        <f>INDEX(V37:V40,MATCH(S39,$T37:$T40,0))</f>
        <v>3</v>
      </c>
      <c r="L39" s="98">
        <f>INDEX(W37:W40,MATCH(S39,$T37:$T40,0))</f>
        <v>1</v>
      </c>
      <c r="M39" s="97">
        <f>INDEX(X37:X40,MATCH(S39,$T37:$T40,0))</f>
        <v>4</v>
      </c>
      <c r="N39" s="99">
        <f>INDEX(Y37:Y40,MATCH(S39,$T37:$T40,0))</f>
        <v>-3</v>
      </c>
      <c r="O39" s="85"/>
      <c r="P39" s="85"/>
      <c r="Q39" s="32">
        <f>IF(ROUND(S39,0)=ROUND(S38,0),Q38,3)</f>
        <v>3</v>
      </c>
      <c r="R39" s="27">
        <f>ROUND(S39,0)</f>
        <v>3</v>
      </c>
      <c r="S39" s="28">
        <f>MIN(MAX(T37:T39),MAX(T37,T38,T40),MAX(T37,T39,T40),MAX(T38:T40))</f>
        <v>2.96</v>
      </c>
      <c r="T39" s="30">
        <f>SUM(AL39:AO39)+2.47</f>
        <v>0.9700000000000002</v>
      </c>
      <c r="U39" s="13" t="str">
        <f>D37</f>
        <v>France</v>
      </c>
      <c r="V39" s="14">
        <f>SUM(Z39:AC39)</f>
        <v>7</v>
      </c>
      <c r="W39" s="15">
        <f>E37+F38+F41</f>
        <v>5</v>
      </c>
      <c r="X39" s="14">
        <f>F37+E38+E41</f>
        <v>1</v>
      </c>
      <c r="Y39" s="16">
        <f>W39-X39</f>
        <v>4</v>
      </c>
      <c r="Z39" s="14">
        <f>IF(ISBLANK(F38),0,IF(AB37=3,0,IF(AB37=1,1,3)))</f>
        <v>1</v>
      </c>
      <c r="AA39" s="14">
        <f>IF(ISBLANK(F41),0,IF(F41&gt;E41,3,IF(F41=E41,1,0)))</f>
        <v>3</v>
      </c>
      <c r="AB39" s="14" t="s">
        <v>15</v>
      </c>
      <c r="AC39" s="14">
        <f>IF(ISBLANK(E37),0,IF(E37&gt;F37,3,IF(E37=F37,1,0)))</f>
        <v>3</v>
      </c>
      <c r="AD39" s="15" t="b">
        <f>10*(Y37-Y39)+W37-W39&lt;0</f>
        <v>1</v>
      </c>
      <c r="AE39" s="14" t="b">
        <f>10*(Y38-Y39)+W38-W39&lt;0</f>
        <v>1</v>
      </c>
      <c r="AF39" s="14" t="s">
        <v>15</v>
      </c>
      <c r="AG39" s="16" t="b">
        <f>10*(Y39-Y40)+W39-W40&gt;0</f>
        <v>1</v>
      </c>
      <c r="AH39" s="15">
        <f>10000*(Z39+AA39)+(F38-E38+F41-E41)*100+(F38+F41)</f>
        <v>40303</v>
      </c>
      <c r="AI39" s="14" t="s">
        <v>15</v>
      </c>
      <c r="AJ39" s="14">
        <f>10000*(Z39+AC39)+(E37-F37+F38-E38)*100+(E37+F38)</f>
        <v>40102</v>
      </c>
      <c r="AK39" s="16">
        <f>10000*(AA39+AC39)+(E37-F37+F41-E41)*100+(E37+F41)</f>
        <v>60405</v>
      </c>
      <c r="AL39" s="21">
        <f>-AN37</f>
        <v>-0.5</v>
      </c>
      <c r="AM39" s="17">
        <f>-AN38</f>
        <v>-0.5</v>
      </c>
      <c r="AN39" s="17" t="s">
        <v>15</v>
      </c>
      <c r="AO39" s="18">
        <f>IF($V39&gt;$V40,-0.5,IF($V40&gt;$V39,0.5,IF(AG39,-0.5,IF(AF40,0.5,BE39))))</f>
        <v>-0.5</v>
      </c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15"/>
      <c r="BC39" s="14"/>
      <c r="BD39" s="14" t="s">
        <v>15</v>
      </c>
      <c r="BE39" s="16">
        <f>IF($AZ37,IF(F37-E37&lt;0,-0.5,IF(E37-F37&lt;0,0.5,0)),IF($AS37,IF($AJ39&gt;$AJ40,-0.5,IF($AJ39&lt;$AJ40,0.5,0)),IF($AT37,IF($AK39&gt;$AK40,-0.5,IF($AK39&lt;$AK40,0.5,0)),0)))</f>
        <v>0</v>
      </c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</row>
    <row r="40" spans="1:81" x14ac:dyDescent="0.2">
      <c r="A40" s="33">
        <v>0</v>
      </c>
      <c r="B40" s="73">
        <v>41815</v>
      </c>
      <c r="C40" s="74"/>
      <c r="D40" s="75" t="s">
        <v>96</v>
      </c>
      <c r="E40" s="1">
        <v>0</v>
      </c>
      <c r="F40" s="1">
        <v>1</v>
      </c>
      <c r="G40" s="76" t="s">
        <v>80</v>
      </c>
      <c r="H40" s="85"/>
      <c r="I40" s="100">
        <f>Q40</f>
        <v>4</v>
      </c>
      <c r="J40" s="79" t="str">
        <f>INDEX(U37:U40,MATCH(S40,$T37:$T40,0))</f>
        <v>Honduras</v>
      </c>
      <c r="K40" s="101">
        <f>INDEX(V37:V40,MATCH(S40,$T37:$T40,0))</f>
        <v>0</v>
      </c>
      <c r="L40" s="102">
        <f>INDEX(W37:W40,MATCH(S40,$T37:$T40,0))</f>
        <v>1</v>
      </c>
      <c r="M40" s="101">
        <f>INDEX(X37:X40,MATCH(S40,$T37:$T40,0))</f>
        <v>4</v>
      </c>
      <c r="N40" s="103">
        <f>INDEX(Y37:Y40,MATCH(S40,$T37:$T40,0))</f>
        <v>-3</v>
      </c>
      <c r="O40" s="85"/>
      <c r="P40" s="85"/>
      <c r="Q40" s="32">
        <f>IF(ROUND(S40,0)=ROUND(S39,0),Q39,4)</f>
        <v>4</v>
      </c>
      <c r="R40" s="27">
        <f>ROUND(S40,0)</f>
        <v>4</v>
      </c>
      <c r="S40" s="28">
        <f>MAX(T37:T40)</f>
        <v>3.98</v>
      </c>
      <c r="T40" s="31">
        <f>SUM(AL40:AO40)+2.48</f>
        <v>3.98</v>
      </c>
      <c r="U40" s="22" t="str">
        <f>G37</f>
        <v>Honduras</v>
      </c>
      <c r="V40" s="19">
        <f>SUM(Z40:AC40)</f>
        <v>0</v>
      </c>
      <c r="W40" s="23">
        <f>F37+E39+E40</f>
        <v>1</v>
      </c>
      <c r="X40" s="19">
        <f>E37+F39+F40</f>
        <v>4</v>
      </c>
      <c r="Y40" s="20">
        <f>W40-X40</f>
        <v>-3</v>
      </c>
      <c r="Z40" s="19">
        <f>IF(ISBLANK(E40),0,IF(AC37=3,0,IF(AC37=1,1,3)))</f>
        <v>0</v>
      </c>
      <c r="AA40" s="19">
        <f>IF(ISBLANK(E39),0,IF(AC38=3,0,IF(AC38=1,1,3)))</f>
        <v>0</v>
      </c>
      <c r="AB40" s="19">
        <f>IF(ISBLANK(F37),0,IF(AC39=3,0,IF(AC39=1,1,3)))</f>
        <v>0</v>
      </c>
      <c r="AC40" s="19" t="s">
        <v>15</v>
      </c>
      <c r="AD40" s="23" t="b">
        <f>10*(Y37-Y40)+W37-W40&lt;0</f>
        <v>0</v>
      </c>
      <c r="AE40" s="19" t="b">
        <f>10*(Y38-Y40)+W38-W40&lt;0</f>
        <v>0</v>
      </c>
      <c r="AF40" s="19" t="b">
        <f>10*(Y39-Y40)+W39-W40&lt;0</f>
        <v>0</v>
      </c>
      <c r="AG40" s="20" t="s">
        <v>15</v>
      </c>
      <c r="AH40" s="23" t="s">
        <v>15</v>
      </c>
      <c r="AI40" s="19">
        <f>10000*(Z40+AA40)+(E39-F39+E40-F40)*100+(E39+E40)</f>
        <v>-200</v>
      </c>
      <c r="AJ40" s="19">
        <f>10000*(Z40+AB40)+(E40-F40+F37-E37)*100+(E40+F37)</f>
        <v>-199</v>
      </c>
      <c r="AK40" s="20">
        <f>10000*(AA40+AB40)+(E39-F39+F37-E37)*100+(E39+F37)</f>
        <v>-199</v>
      </c>
      <c r="AL40" s="24">
        <f>-AO37</f>
        <v>0.5</v>
      </c>
      <c r="AM40" s="25">
        <f>-AO38</f>
        <v>0.5</v>
      </c>
      <c r="AN40" s="25">
        <f>-AO39</f>
        <v>0.5</v>
      </c>
      <c r="AO40" s="20" t="s">
        <v>15</v>
      </c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23"/>
      <c r="BC40" s="19"/>
      <c r="BD40" s="19"/>
      <c r="BE40" s="20" t="s">
        <v>15</v>
      </c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</row>
    <row r="41" spans="1:81" x14ac:dyDescent="0.2">
      <c r="A41" s="33">
        <v>0</v>
      </c>
      <c r="B41" s="77">
        <v>41815</v>
      </c>
      <c r="C41" s="78"/>
      <c r="D41" s="79" t="s">
        <v>87</v>
      </c>
      <c r="E41" s="1">
        <v>0</v>
      </c>
      <c r="F41" s="1">
        <v>3</v>
      </c>
      <c r="G41" s="80" t="s">
        <v>104</v>
      </c>
      <c r="H41" s="85"/>
      <c r="I41" s="104"/>
      <c r="J41" s="105" t="str">
        <f>IF(OR(I39&lt;3,I38&lt;2),"TIRAGE AU SORT !!!"," ")</f>
        <v xml:space="preserve"> </v>
      </c>
      <c r="K41" s="106"/>
      <c r="L41" s="106"/>
      <c r="M41" s="106"/>
      <c r="N41" s="106"/>
      <c r="O41" s="85"/>
      <c r="P41" s="85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</row>
    <row r="42" spans="1:81" ht="12.75" customHeight="1" x14ac:dyDescent="0.2">
      <c r="A42" s="33"/>
      <c r="B42" s="85"/>
      <c r="C42" s="85"/>
      <c r="D42" s="85"/>
      <c r="E42" s="85"/>
      <c r="F42" s="85"/>
      <c r="G42" s="85"/>
      <c r="H42" s="85"/>
      <c r="I42" s="109"/>
      <c r="J42" s="85"/>
      <c r="K42" s="85"/>
      <c r="L42" s="85"/>
      <c r="M42" s="85"/>
      <c r="N42" s="85"/>
      <c r="O42" s="85"/>
      <c r="P42" s="85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</row>
    <row r="43" spans="1:81" ht="12.75" customHeight="1" x14ac:dyDescent="0.2">
      <c r="A43" s="33"/>
      <c r="B43" s="86" t="s">
        <v>40</v>
      </c>
      <c r="C43" s="81"/>
      <c r="D43" s="82"/>
      <c r="E43" s="83"/>
      <c r="F43" s="83"/>
      <c r="G43" s="84"/>
      <c r="H43" s="85"/>
      <c r="I43" s="109"/>
      <c r="J43" s="85"/>
      <c r="K43" s="85"/>
      <c r="L43" s="85"/>
      <c r="M43" s="85"/>
      <c r="N43" s="85"/>
      <c r="O43" s="85"/>
      <c r="P43" s="85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</row>
    <row r="44" spans="1:81" ht="12.75" customHeight="1" x14ac:dyDescent="0.2">
      <c r="A44" s="33">
        <v>1</v>
      </c>
      <c r="B44" s="69">
        <v>41806</v>
      </c>
      <c r="C44" s="70"/>
      <c r="D44" s="71" t="s">
        <v>81</v>
      </c>
      <c r="E44" s="1">
        <v>2</v>
      </c>
      <c r="F44" s="1">
        <v>1</v>
      </c>
      <c r="G44" s="72" t="s">
        <v>105</v>
      </c>
      <c r="H44" s="85"/>
      <c r="I44" s="109"/>
      <c r="J44" s="86" t="s">
        <v>40</v>
      </c>
      <c r="K44" s="86" t="s">
        <v>0</v>
      </c>
      <c r="L44" s="86" t="s">
        <v>35</v>
      </c>
      <c r="M44" s="86" t="s">
        <v>36</v>
      </c>
      <c r="N44" s="86" t="str">
        <f>"+/-"</f>
        <v>+/-</v>
      </c>
      <c r="O44" s="85"/>
      <c r="P44" s="85"/>
      <c r="T44" s="9" t="s">
        <v>13</v>
      </c>
      <c r="U44" s="10" t="s">
        <v>14</v>
      </c>
      <c r="V44" s="11" t="s">
        <v>0</v>
      </c>
      <c r="W44" s="9" t="s">
        <v>1</v>
      </c>
      <c r="X44" s="11" t="s">
        <v>2</v>
      </c>
      <c r="Y44" s="12" t="s">
        <v>3</v>
      </c>
      <c r="Z44" s="11" t="s">
        <v>4</v>
      </c>
      <c r="AA44" s="11" t="s">
        <v>5</v>
      </c>
      <c r="AB44" s="11" t="s">
        <v>6</v>
      </c>
      <c r="AC44" s="11" t="s">
        <v>7</v>
      </c>
      <c r="AD44" s="9" t="s">
        <v>27</v>
      </c>
      <c r="AE44" s="11" t="s">
        <v>28</v>
      </c>
      <c r="AF44" s="11" t="s">
        <v>29</v>
      </c>
      <c r="AG44" s="12" t="s">
        <v>30</v>
      </c>
      <c r="AH44" s="9" t="s">
        <v>16</v>
      </c>
      <c r="AI44" s="11" t="s">
        <v>17</v>
      </c>
      <c r="AJ44" s="11" t="s">
        <v>18</v>
      </c>
      <c r="AK44" s="12" t="s">
        <v>19</v>
      </c>
      <c r="AL44" s="9" t="s">
        <v>9</v>
      </c>
      <c r="AM44" s="11" t="s">
        <v>10</v>
      </c>
      <c r="AN44" s="11" t="s">
        <v>11</v>
      </c>
      <c r="AO44" s="12" t="s">
        <v>12</v>
      </c>
      <c r="AP44" s="9" t="s">
        <v>20</v>
      </c>
      <c r="AQ44" s="11" t="s">
        <v>16</v>
      </c>
      <c r="AR44" s="11" t="s">
        <v>17</v>
      </c>
      <c r="AS44" s="11" t="s">
        <v>18</v>
      </c>
      <c r="AT44" s="11" t="s">
        <v>19</v>
      </c>
      <c r="AU44" s="11" t="s">
        <v>8</v>
      </c>
      <c r="AV44" s="11" t="s">
        <v>21</v>
      </c>
      <c r="AW44" s="11" t="s">
        <v>22</v>
      </c>
      <c r="AX44" s="11" t="s">
        <v>23</v>
      </c>
      <c r="AY44" s="11" t="s">
        <v>24</v>
      </c>
      <c r="AZ44" s="11" t="s">
        <v>25</v>
      </c>
      <c r="BA44" s="12" t="s">
        <v>26</v>
      </c>
      <c r="BB44" s="9" t="s">
        <v>74</v>
      </c>
      <c r="BC44" s="11" t="s">
        <v>73</v>
      </c>
      <c r="BD44" s="11" t="s">
        <v>72</v>
      </c>
      <c r="BE44" s="12" t="s">
        <v>75</v>
      </c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</row>
    <row r="45" spans="1:81" ht="12.75" customHeight="1" x14ac:dyDescent="0.2">
      <c r="A45" s="33">
        <v>0</v>
      </c>
      <c r="B45" s="73">
        <v>41806</v>
      </c>
      <c r="C45" s="74"/>
      <c r="D45" s="75" t="s">
        <v>97</v>
      </c>
      <c r="E45" s="1">
        <v>0</v>
      </c>
      <c r="F45" s="1">
        <v>0</v>
      </c>
      <c r="G45" s="76" t="s">
        <v>89</v>
      </c>
      <c r="H45" s="85"/>
      <c r="I45" s="87">
        <f>Q45</f>
        <v>1</v>
      </c>
      <c r="J45" s="107" t="str">
        <f>INDEX(U45:U48,MATCH(S45,$T45:$T48,0))</f>
        <v>Argentine</v>
      </c>
      <c r="K45" s="89">
        <f>INDEX(V45:V48,MATCH(S45,$T45:$T48,0))</f>
        <v>9</v>
      </c>
      <c r="L45" s="90">
        <f>INDEX(W45:W48,MATCH(S45,$T45:$T48,0))</f>
        <v>6</v>
      </c>
      <c r="M45" s="89">
        <f>INDEX(X45:X48,MATCH(S45,$T45:$T48,0))</f>
        <v>2</v>
      </c>
      <c r="N45" s="91">
        <f>INDEX(Y45:Y48,MATCH(S45,$T45:$T48,0))</f>
        <v>4</v>
      </c>
      <c r="O45" s="85"/>
      <c r="P45" s="85"/>
      <c r="Q45" s="32">
        <v>1</v>
      </c>
      <c r="R45" s="27">
        <f>ROUND(S45,0)</f>
        <v>1</v>
      </c>
      <c r="S45" s="28">
        <f>MIN(T45:T48)</f>
        <v>0.95000000000000018</v>
      </c>
      <c r="T45" s="29">
        <f>SUM(AL45:AO45)+2.45</f>
        <v>0.95000000000000018</v>
      </c>
      <c r="U45" s="13" t="str">
        <f>D44</f>
        <v>Argentine</v>
      </c>
      <c r="V45" s="14">
        <f>SUM(Z45:AC45)</f>
        <v>9</v>
      </c>
      <c r="W45" s="15">
        <f>E44+E46+F48</f>
        <v>6</v>
      </c>
      <c r="X45" s="14">
        <f>F44+F46+E48</f>
        <v>2</v>
      </c>
      <c r="Y45" s="16">
        <f>W45-X45</f>
        <v>4</v>
      </c>
      <c r="Z45" s="14" t="s">
        <v>15</v>
      </c>
      <c r="AA45" s="14">
        <f>IF(ISBLANK(E44),0,IF(E44&gt;F44,3,IF(E44=F44,1,0)))</f>
        <v>3</v>
      </c>
      <c r="AB45" s="14">
        <f>IF(ISBLANK(E46),0,IF(E46&gt;F46,3,IF(E46=F46,1,0)))</f>
        <v>3</v>
      </c>
      <c r="AC45" s="14">
        <f>IF(ISBLANK(F48),0,IF(F48&gt;E48,3,IF(F48=E48,1,0)))</f>
        <v>3</v>
      </c>
      <c r="AD45" s="15" t="s">
        <v>15</v>
      </c>
      <c r="AE45" s="14" t="b">
        <f>(10*(Y45-Y46)+W45-W46&gt;0)</f>
        <v>1</v>
      </c>
      <c r="AF45" s="14" t="b">
        <f>10*(Y45-Y47)+W45-W47&gt;0</f>
        <v>1</v>
      </c>
      <c r="AG45" s="16" t="b">
        <f>10*(Y45-Y48)+W45-W48&gt;0</f>
        <v>1</v>
      </c>
      <c r="AH45" s="15">
        <f>10000*(AA45+AB45)+(E46-F46+E44-F44)*100+(E46+E44)</f>
        <v>60304</v>
      </c>
      <c r="AI45" s="14">
        <f>10000*(AA45+AC45)+(E44-F44+F48-E48)*100+(E44+F48)</f>
        <v>60204</v>
      </c>
      <c r="AJ45" s="14">
        <f>10000*(AB45+AC45)+(F48-E48+E46-F46)*100+(F48+E46)</f>
        <v>60304</v>
      </c>
      <c r="AK45" s="16" t="s">
        <v>15</v>
      </c>
      <c r="AL45" s="15" t="s">
        <v>15</v>
      </c>
      <c r="AM45" s="17">
        <f>IF($V45&gt;$V46,-0.5,IF($V46&gt;$V45,0.5,IF(AE45,-0.5,IF(AD46,0.5,BC45))))</f>
        <v>-0.5</v>
      </c>
      <c r="AN45" s="17">
        <f>IF($V45&gt;$V47,-0.5,IF($V47&gt;$V45,0.5,IF(AF45,-0.5,IF(AD47,0.5,BD45))))</f>
        <v>-0.5</v>
      </c>
      <c r="AO45" s="18">
        <f>IF($V45&gt;$V48,-0.5,IF($V48&gt;$V45,0.5,IF(AG45,-0.5,IF(AD48,0.5,BE45))))</f>
        <v>-0.5</v>
      </c>
      <c r="AP45" s="19" t="b">
        <f>AND(AND(V45=V46,V46=V47,V47=V48),AND(W45=W46,W46=W47,W47=W48),AND(X45=X46,X46=X47,X47=X48))</f>
        <v>0</v>
      </c>
      <c r="AQ45" s="19" t="b">
        <f>AND(NOT(AP45),V45=V46,V45=V47,W45=W46,W45=W47,X45=X46,X45=X47)</f>
        <v>0</v>
      </c>
      <c r="AR45" s="19" t="b">
        <f>AND(NOT(AP45),V45=V46,V45=V48,W45=W46,W45=W48,X45=X46,X45=X48)</f>
        <v>0</v>
      </c>
      <c r="AS45" s="19" t="b">
        <f>AND(NOT(AP45),V45=V47,V45=V48,W45=W47,W45=W48,X45=X47,X45=X48)</f>
        <v>0</v>
      </c>
      <c r="AT45" s="19" t="b">
        <f>AND(NOT(AP45),V46=V47,V46=V48,W46=W47,W46=W48,X46=X47,X46=X48)</f>
        <v>0</v>
      </c>
      <c r="AU45" s="19" t="b">
        <f>AND(NOT(AP45),NOT(AQ45),NOT(AR45),V45=V46,W45=W46,X45=X46)</f>
        <v>0</v>
      </c>
      <c r="AV45" s="19" t="b">
        <f>AND(NOT(AP45),NOT(AQ45),NOT(AS45),V45=V47,W45=W47,X45=X47)</f>
        <v>0</v>
      </c>
      <c r="AW45" s="19" t="b">
        <f>AND(NOT(AP45),NOT(AR45),NOT(AS45),V45=V48,W45=W48,X45=X48)</f>
        <v>0</v>
      </c>
      <c r="AX45" s="19" t="b">
        <f>AND(NOT(AP45),NOT(AQ45),NOT(AT45),V46=V47,W46=W47)</f>
        <v>0</v>
      </c>
      <c r="AY45" s="19" t="b">
        <f>AND(NOT(AP45),NOT(AR45),NOT(AT45),V46=V48,W46=W48,X46=X48)</f>
        <v>0</v>
      </c>
      <c r="AZ45" s="19" t="b">
        <f>AND(NOT(AP45),NOT(AS45),NOT(AT45),V47=V48,W47=W48,X47=X48)</f>
        <v>0</v>
      </c>
      <c r="BA45" s="19" t="b">
        <f t="array" ref="BA45">AND(NOT(AP45:AZ45))</f>
        <v>1</v>
      </c>
      <c r="BB45" s="15" t="s">
        <v>15</v>
      </c>
      <c r="BC45" s="14">
        <f>IF($AU45,IF(F44-E44&lt;0,-0.5,IF(E44-F44&lt;0,0.5,0)),IF($AQ45,IF($AH45&gt;$AH46,-0.5,IF($AH45&lt;$AH46,0.5,0)),IF($AR45,IF($AI45&gt;$AI46,-0.5, IF($AI45&lt;$AI46,0.5,0)),0)))</f>
        <v>0</v>
      </c>
      <c r="BD45" s="14">
        <f>IF($AV45,IF(F46-E46&lt;0,-0.5,IF(E46-F46&lt;0,0.5,0)),IF($AQ45,IF($AH45&gt;$AH47,-0.5,IF($AH45&lt;$AH47,0.5,0)),IF($AS45,IF($AJ45&gt;$AJ47,-0.5,IF($AJ45&lt;$AJ47,0.5,0)),0)))</f>
        <v>0</v>
      </c>
      <c r="BE45" s="16">
        <f>IF($AW45,IF(E48-F48&lt;0,-0.5,IF(F48-E48&lt;0,0.5,0)),IF($AR45,IF($AI45&gt;$AI48,-0.5,IF($AI45&lt;$AI48,0.5,0)),IF($AS45,IF($AJ45&gt;$AJ48,-0.5, IF($AJ45&lt;$AJ48,0.5,0)),0)))</f>
        <v>0</v>
      </c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</row>
    <row r="46" spans="1:81" ht="12.75" customHeight="1" x14ac:dyDescent="0.2">
      <c r="A46" s="33">
        <v>1</v>
      </c>
      <c r="B46" s="73">
        <v>41811</v>
      </c>
      <c r="C46" s="74"/>
      <c r="D46" s="75" t="s">
        <v>81</v>
      </c>
      <c r="E46" s="1">
        <v>2</v>
      </c>
      <c r="F46" s="1">
        <v>0</v>
      </c>
      <c r="G46" s="76" t="s">
        <v>97</v>
      </c>
      <c r="H46" s="85"/>
      <c r="I46" s="92">
        <f>Q46</f>
        <v>2</v>
      </c>
      <c r="J46" s="108" t="str">
        <f>INDEX(U45:U48,MATCH(S46,$T45:$T48,0))</f>
        <v>Bosnie-Herzégovine</v>
      </c>
      <c r="K46" s="94">
        <f>INDEX(V45:V48,MATCH(S46,$T45:$T48,0))</f>
        <v>6</v>
      </c>
      <c r="L46" s="95">
        <f>INDEX(W45:W48,MATCH(S46,$T45:$T48,0))</f>
        <v>5</v>
      </c>
      <c r="M46" s="94">
        <f>INDEX(X45:X48,MATCH(S46,$T45:$T48,0))</f>
        <v>4</v>
      </c>
      <c r="N46" s="96">
        <f>INDEX(Y45:Y48,MATCH(S46,$T45:$T48,0))</f>
        <v>1</v>
      </c>
      <c r="O46" s="85"/>
      <c r="P46" s="85"/>
      <c r="Q46" s="32">
        <f>IF(ROUND(S46,0)=ROUND(S45,0),Q45,2)</f>
        <v>2</v>
      </c>
      <c r="R46" s="27">
        <f>ROUND(S46,0)</f>
        <v>2</v>
      </c>
      <c r="S46" s="28">
        <f>MAX(MIN(T45:T47),MIN(T45,T46,T48),MIN(T45,T47,T48),MIN(T46:T48))</f>
        <v>1.96</v>
      </c>
      <c r="T46" s="30">
        <f>SUM(AL46:AO46)+2.46</f>
        <v>1.96</v>
      </c>
      <c r="U46" s="13" t="str">
        <f>G44</f>
        <v>Bosnie-Herzégovine</v>
      </c>
      <c r="V46" s="14">
        <f>SUM(Z46:AC46)</f>
        <v>6</v>
      </c>
      <c r="W46" s="15">
        <f>F44+F47+E49</f>
        <v>5</v>
      </c>
      <c r="X46" s="14">
        <f>E44+E47+F49</f>
        <v>4</v>
      </c>
      <c r="Y46" s="16">
        <f>W46-X46</f>
        <v>1</v>
      </c>
      <c r="Z46" s="14">
        <f>IF(ISBLANK(F44),0,IF(AA45=3,0,IF(AA45=1,1,3)))</f>
        <v>0</v>
      </c>
      <c r="AA46" s="14" t="s">
        <v>15</v>
      </c>
      <c r="AB46" s="14">
        <f>IF(ISBLANK(E49),0,IF(AA47=3,0,IF(AA47=1,1,3)))</f>
        <v>3</v>
      </c>
      <c r="AC46" s="14">
        <f>IF(ISBLANK(F47),0,IF(F47&gt;E47,3,IF(F47=E47,1,0)))</f>
        <v>3</v>
      </c>
      <c r="AD46" s="15" t="b">
        <f>(10*(Y45-Y46)+W45-W46&lt;0)</f>
        <v>0</v>
      </c>
      <c r="AE46" s="14" t="s">
        <v>15</v>
      </c>
      <c r="AF46" s="14" t="b">
        <f>10*(Y46-Y47)+W46-W47&gt;0</f>
        <v>1</v>
      </c>
      <c r="AG46" s="16" t="b">
        <f>10*(Y46-Y48)+W46-W48&gt;0</f>
        <v>1</v>
      </c>
      <c r="AH46" s="15">
        <f>10000*(Z46+AB46)+(F44-E44+E49-F49)*100+(F44+E49)</f>
        <v>30003</v>
      </c>
      <c r="AI46" s="14">
        <f>10000*(Z46+AC46)+(F44-E44+F47-E47)*100+(F44+F47)</f>
        <v>30003</v>
      </c>
      <c r="AJ46" s="14" t="s">
        <v>15</v>
      </c>
      <c r="AK46" s="16">
        <f>10000*(AB46+AC46)+(F47-E47+E49-F49)*100+(F47+E49)</f>
        <v>60204</v>
      </c>
      <c r="AL46" s="21">
        <f>-AM45</f>
        <v>0.5</v>
      </c>
      <c r="AM46" s="14" t="s">
        <v>15</v>
      </c>
      <c r="AN46" s="17">
        <f>IF($V46&gt;$V47,-0.5,IF($V47&gt;$V46,0.5,IF(AF46,-0.5,IF(AE47,0.5,BD46))))</f>
        <v>-0.5</v>
      </c>
      <c r="AO46" s="18">
        <f>IF($V46&gt;$V48,-0.5,IF($V48&gt;$V46,0.5,IF(AG46,-0.5,IF(AE48,0.5,BE46))))</f>
        <v>-0.5</v>
      </c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15"/>
      <c r="BC46" s="14" t="s">
        <v>15</v>
      </c>
      <c r="BD46" s="14">
        <f>IF($AX45,IF(F49-E49&lt;0,-0.5,IF(E49-F49&lt;0,0.5,0)),IF($AQ45,IF($AH46&gt;$AH47,-0.5,IF($AH46&lt;$AH47,0.5,0)),IF($AT45,IF($AK46&gt;$AK47,-0.5,IF($AK46&lt;$AK47,0.5,0)),0)))</f>
        <v>0</v>
      </c>
      <c r="BE46" s="16">
        <f>IF($AY45,IF(E47-F47&lt;0,-0.5,IF(F47-E47&lt;0,0.5,0)),IF($AR45,IF($AI46&gt;$AI48,-0.5,IF($AI46&lt;$AI48,0.5,0)),IF($AT45,IF($AK46&gt;$AK48,-0.5,IF($AK46&lt;$AK48,0.5,0)),0)))</f>
        <v>0</v>
      </c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</row>
    <row r="47" spans="1:81" ht="12.75" customHeight="1" x14ac:dyDescent="0.2">
      <c r="A47" s="33">
        <v>0</v>
      </c>
      <c r="B47" s="73">
        <v>41812</v>
      </c>
      <c r="C47" s="74"/>
      <c r="D47" s="75" t="s">
        <v>89</v>
      </c>
      <c r="E47" s="1">
        <v>1</v>
      </c>
      <c r="F47" s="1">
        <v>2</v>
      </c>
      <c r="G47" s="76" t="s">
        <v>105</v>
      </c>
      <c r="H47" s="85"/>
      <c r="I47" s="92">
        <f>Q47</f>
        <v>3</v>
      </c>
      <c r="J47" s="75" t="str">
        <f>INDEX(U45:U48,MATCH(S47,$T45:$T48,0))</f>
        <v>Nigéria</v>
      </c>
      <c r="K47" s="97">
        <f>INDEX(V45:V48,MATCH(S47,$T45:$T48,0))</f>
        <v>1</v>
      </c>
      <c r="L47" s="98">
        <f>INDEX(W45:W48,MATCH(S47,$T45:$T48,0))</f>
        <v>2</v>
      </c>
      <c r="M47" s="97">
        <f>INDEX(X45:X48,MATCH(S47,$T45:$T48,0))</f>
        <v>4</v>
      </c>
      <c r="N47" s="99">
        <f>INDEX(Y45:Y48,MATCH(S47,$T45:$T48,0))</f>
        <v>-2</v>
      </c>
      <c r="O47" s="85"/>
      <c r="P47" s="85"/>
      <c r="Q47" s="32">
        <f>IF(ROUND(S47,0)=ROUND(S46,0),Q46,3)</f>
        <v>3</v>
      </c>
      <c r="R47" s="27">
        <f>ROUND(S47,0)</f>
        <v>3</v>
      </c>
      <c r="S47" s="28">
        <f>MIN(MAX(T45:T47),MAX(T45,T46,T48),MAX(T45,T47,T48),MAX(T46:T48))</f>
        <v>2.98</v>
      </c>
      <c r="T47" s="30">
        <f>SUM(AL47:AO47)+2.47</f>
        <v>3.97</v>
      </c>
      <c r="U47" s="13" t="str">
        <f>D45</f>
        <v>Iran</v>
      </c>
      <c r="V47" s="14">
        <f>SUM(Z47:AC47)</f>
        <v>1</v>
      </c>
      <c r="W47" s="15">
        <f>E45+F46+F49</f>
        <v>1</v>
      </c>
      <c r="X47" s="14">
        <f>F45+E46+E49</f>
        <v>4</v>
      </c>
      <c r="Y47" s="16">
        <f>W47-X47</f>
        <v>-3</v>
      </c>
      <c r="Z47" s="14">
        <f>IF(ISBLANK(F46),0,IF(AB45=3,0,IF(AB45=1,1,3)))</f>
        <v>0</v>
      </c>
      <c r="AA47" s="14">
        <f>IF(ISBLANK(F49),0,IF(F49&gt;E49,3,IF(F49=E49,1,0)))</f>
        <v>0</v>
      </c>
      <c r="AB47" s="14" t="s">
        <v>15</v>
      </c>
      <c r="AC47" s="14">
        <f>IF(ISBLANK(E45),0,IF(E45&gt;F45,3,IF(E45=F45,1,0)))</f>
        <v>1</v>
      </c>
      <c r="AD47" s="15" t="b">
        <f>10*(Y45-Y47)+W45-W47&lt;0</f>
        <v>0</v>
      </c>
      <c r="AE47" s="14" t="b">
        <f>10*(Y46-Y47)+W46-W47&lt;0</f>
        <v>0</v>
      </c>
      <c r="AF47" s="14" t="s">
        <v>15</v>
      </c>
      <c r="AG47" s="16" t="b">
        <f>10*(Y47-Y48)+W47-W48&gt;0</f>
        <v>0</v>
      </c>
      <c r="AH47" s="15">
        <f>10000*(Z47+AA47)+(F46-E46+F49-E49)*100+(F46+F49)</f>
        <v>-299</v>
      </c>
      <c r="AI47" s="14" t="s">
        <v>15</v>
      </c>
      <c r="AJ47" s="14">
        <f>10000*(Z47+AC47)+(E45-F45+F46-E46)*100+(E45+F46)</f>
        <v>9800</v>
      </c>
      <c r="AK47" s="16">
        <f>10000*(AA47+AC47)+(E45-F45+F49-E49)*100+(E45+F49)</f>
        <v>9901</v>
      </c>
      <c r="AL47" s="21">
        <f>-AN45</f>
        <v>0.5</v>
      </c>
      <c r="AM47" s="17">
        <f>-AN46</f>
        <v>0.5</v>
      </c>
      <c r="AN47" s="17" t="s">
        <v>15</v>
      </c>
      <c r="AO47" s="18">
        <f>IF($V47&gt;$V48,-0.5,IF($V48&gt;$V47,0.5,IF(AG47,-0.5,IF(AF48,0.5,BE47))))</f>
        <v>0.5</v>
      </c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15"/>
      <c r="BC47" s="14"/>
      <c r="BD47" s="14" t="s">
        <v>15</v>
      </c>
      <c r="BE47" s="16">
        <f>IF($AZ45,IF(F45-E45&lt;0,-0.5,IF(E45-F45&lt;0,0.5,0)),IF($AS45,IF($AJ47&gt;$AJ48,-0.5,IF($AJ47&lt;$AJ48,0.5,0)),IF($AT45,IF($AK47&gt;$AK48,-0.5,IF($AK47&lt;$AK48,0.5,0)),0)))</f>
        <v>0</v>
      </c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</row>
    <row r="48" spans="1:81" x14ac:dyDescent="0.2">
      <c r="A48" s="33">
        <v>0</v>
      </c>
      <c r="B48" s="73">
        <v>41815</v>
      </c>
      <c r="C48" s="74"/>
      <c r="D48" s="75" t="s">
        <v>89</v>
      </c>
      <c r="E48" s="1">
        <v>1</v>
      </c>
      <c r="F48" s="1">
        <v>2</v>
      </c>
      <c r="G48" s="76" t="s">
        <v>81</v>
      </c>
      <c r="H48" s="85"/>
      <c r="I48" s="100">
        <f>Q48</f>
        <v>4</v>
      </c>
      <c r="J48" s="79" t="str">
        <f>INDEX(U45:U48,MATCH(S48,$T45:$T48,0))</f>
        <v>Iran</v>
      </c>
      <c r="K48" s="101">
        <f>INDEX(V45:V48,MATCH(S48,$T45:$T48,0))</f>
        <v>1</v>
      </c>
      <c r="L48" s="102">
        <f>INDEX(W45:W48,MATCH(S48,$T45:$T48,0))</f>
        <v>1</v>
      </c>
      <c r="M48" s="101">
        <f>INDEX(X45:X48,MATCH(S48,$T45:$T48,0))</f>
        <v>4</v>
      </c>
      <c r="N48" s="103">
        <f>INDEX(Y45:Y48,MATCH(S48,$T45:$T48,0))</f>
        <v>-3</v>
      </c>
      <c r="O48" s="85"/>
      <c r="P48" s="85"/>
      <c r="Q48" s="32">
        <f>IF(ROUND(S48,0)=ROUND(S47,0),Q47,4)</f>
        <v>4</v>
      </c>
      <c r="R48" s="27">
        <f>ROUND(S48,0)</f>
        <v>4</v>
      </c>
      <c r="S48" s="28">
        <f>MAX(T45:T48)</f>
        <v>3.97</v>
      </c>
      <c r="T48" s="31">
        <f>SUM(AL48:AO48)+2.48</f>
        <v>2.98</v>
      </c>
      <c r="U48" s="22" t="str">
        <f>G45</f>
        <v>Nigéria</v>
      </c>
      <c r="V48" s="19">
        <f>SUM(Z48:AC48)</f>
        <v>1</v>
      </c>
      <c r="W48" s="23">
        <f>F45+E47+E48</f>
        <v>2</v>
      </c>
      <c r="X48" s="19">
        <f>E45+F47+F48</f>
        <v>4</v>
      </c>
      <c r="Y48" s="20">
        <f>W48-X48</f>
        <v>-2</v>
      </c>
      <c r="Z48" s="19">
        <f>IF(ISBLANK(E48),0,IF(AC45=3,0,IF(AC45=1,1,3)))</f>
        <v>0</v>
      </c>
      <c r="AA48" s="19">
        <f>IF(ISBLANK(E47),0,IF(AC46=3,0,IF(AC46=1,1,3)))</f>
        <v>0</v>
      </c>
      <c r="AB48" s="19">
        <f>IF(ISBLANK(F45),0,IF(AC47=3,0,IF(AC47=1,1,3)))</f>
        <v>1</v>
      </c>
      <c r="AC48" s="19" t="s">
        <v>15</v>
      </c>
      <c r="AD48" s="23" t="b">
        <f>10*(Y45-Y48)+W45-W48&lt;0</f>
        <v>0</v>
      </c>
      <c r="AE48" s="19" t="b">
        <f>10*(Y46-Y48)+W46-W48&lt;0</f>
        <v>0</v>
      </c>
      <c r="AF48" s="19" t="b">
        <f>10*(Y47-Y48)+W47-W48&lt;0</f>
        <v>1</v>
      </c>
      <c r="AG48" s="20" t="s">
        <v>15</v>
      </c>
      <c r="AH48" s="23" t="s">
        <v>15</v>
      </c>
      <c r="AI48" s="19">
        <f>10000*(Z48+AA48)+(E47-F47+E48-F48)*100+(E47+E48)</f>
        <v>-198</v>
      </c>
      <c r="AJ48" s="19">
        <f>10000*(Z48+AB48)+(E48-F48+F45-E45)*100+(E48+F45)</f>
        <v>9901</v>
      </c>
      <c r="AK48" s="20">
        <f>10000*(AA48+AB48)+(E47-F47+F45-E45)*100+(E47+F45)</f>
        <v>9901</v>
      </c>
      <c r="AL48" s="24">
        <f>-AO45</f>
        <v>0.5</v>
      </c>
      <c r="AM48" s="25">
        <f>-AO46</f>
        <v>0.5</v>
      </c>
      <c r="AN48" s="25">
        <f>-AO47</f>
        <v>-0.5</v>
      </c>
      <c r="AO48" s="20" t="s">
        <v>15</v>
      </c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23"/>
      <c r="BC48" s="19"/>
      <c r="BD48" s="19"/>
      <c r="BE48" s="20" t="s">
        <v>15</v>
      </c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</row>
    <row r="49" spans="1:91" ht="9.9499999999999993" customHeight="1" x14ac:dyDescent="0.2">
      <c r="A49" s="33">
        <v>0</v>
      </c>
      <c r="B49" s="77">
        <v>41815</v>
      </c>
      <c r="C49" s="78"/>
      <c r="D49" s="79" t="s">
        <v>105</v>
      </c>
      <c r="E49" s="1">
        <v>2</v>
      </c>
      <c r="F49" s="1">
        <v>1</v>
      </c>
      <c r="G49" s="80" t="s">
        <v>97</v>
      </c>
      <c r="H49" s="85"/>
      <c r="I49" s="104"/>
      <c r="J49" s="105" t="str">
        <f>IF(OR(I47&lt;3,I46&lt;2),"TIRAGE AU SORT !!!"," ")</f>
        <v xml:space="preserve"> </v>
      </c>
      <c r="K49" s="106"/>
      <c r="L49" s="106"/>
      <c r="M49" s="106"/>
      <c r="N49" s="106"/>
      <c r="O49" s="85"/>
      <c r="P49" s="85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</row>
    <row r="50" spans="1:91" ht="9.9499999999999993" customHeight="1" x14ac:dyDescent="0.2">
      <c r="A50" s="33"/>
      <c r="B50" s="85"/>
      <c r="C50" s="85"/>
      <c r="D50" s="85"/>
      <c r="E50" s="85"/>
      <c r="F50" s="85"/>
      <c r="G50" s="85"/>
      <c r="H50" s="85"/>
      <c r="I50" s="109"/>
      <c r="J50" s="85"/>
      <c r="K50" s="85"/>
      <c r="L50" s="85"/>
      <c r="M50" s="85"/>
      <c r="N50" s="85"/>
      <c r="O50" s="85"/>
      <c r="P50" s="85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41"/>
      <c r="CE50" s="41"/>
      <c r="CF50" s="41"/>
      <c r="CG50" s="41"/>
      <c r="CH50" s="41"/>
      <c r="CI50" s="41"/>
      <c r="CJ50" s="41"/>
      <c r="CK50" s="41"/>
      <c r="CL50" s="41"/>
      <c r="CM50" s="41"/>
    </row>
    <row r="51" spans="1:91" ht="9.9499999999999993" customHeight="1" x14ac:dyDescent="0.2">
      <c r="A51" s="33"/>
      <c r="B51" s="86" t="s">
        <v>39</v>
      </c>
      <c r="C51" s="81"/>
      <c r="D51" s="82"/>
      <c r="E51" s="83"/>
      <c r="F51" s="83"/>
      <c r="G51" s="84"/>
      <c r="H51" s="85"/>
      <c r="I51" s="109"/>
      <c r="J51" s="85"/>
      <c r="K51" s="85"/>
      <c r="L51" s="85"/>
      <c r="M51" s="85"/>
      <c r="N51" s="85"/>
      <c r="O51" s="85"/>
      <c r="P51" s="85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41"/>
      <c r="CE51" s="41"/>
      <c r="CF51" s="41"/>
      <c r="CG51" s="41"/>
      <c r="CH51" s="41"/>
      <c r="CI51" s="41"/>
      <c r="CJ51" s="41"/>
      <c r="CK51" s="41"/>
      <c r="CL51" s="41"/>
      <c r="CM51" s="41"/>
    </row>
    <row r="52" spans="1:91" ht="9.9499999999999993" customHeight="1" x14ac:dyDescent="0.2">
      <c r="A52" s="33">
        <v>1</v>
      </c>
      <c r="B52" s="69">
        <v>41806</v>
      </c>
      <c r="C52" s="70"/>
      <c r="D52" s="71" t="s">
        <v>82</v>
      </c>
      <c r="E52" s="1">
        <v>2</v>
      </c>
      <c r="F52" s="1">
        <v>1</v>
      </c>
      <c r="G52" s="72" t="s">
        <v>106</v>
      </c>
      <c r="H52" s="85"/>
      <c r="I52" s="109"/>
      <c r="J52" s="86" t="s">
        <v>39</v>
      </c>
      <c r="K52" s="86" t="s">
        <v>0</v>
      </c>
      <c r="L52" s="86" t="s">
        <v>35</v>
      </c>
      <c r="M52" s="86" t="s">
        <v>36</v>
      </c>
      <c r="N52" s="86" t="str">
        <f>"+/-"</f>
        <v>+/-</v>
      </c>
      <c r="O52" s="85"/>
      <c r="P52" s="85"/>
      <c r="Q52" s="67"/>
      <c r="R52" s="67"/>
      <c r="S52" s="42"/>
      <c r="T52" s="43" t="s">
        <v>13</v>
      </c>
      <c r="U52" s="44" t="s">
        <v>14</v>
      </c>
      <c r="V52" s="45" t="s">
        <v>0</v>
      </c>
      <c r="W52" s="43" t="s">
        <v>1</v>
      </c>
      <c r="X52" s="45" t="s">
        <v>2</v>
      </c>
      <c r="Y52" s="46" t="s">
        <v>3</v>
      </c>
      <c r="Z52" s="45" t="s">
        <v>4</v>
      </c>
      <c r="AA52" s="45" t="s">
        <v>5</v>
      </c>
      <c r="AB52" s="45" t="s">
        <v>6</v>
      </c>
      <c r="AC52" s="45" t="s">
        <v>7</v>
      </c>
      <c r="AD52" s="43" t="s">
        <v>27</v>
      </c>
      <c r="AE52" s="45" t="s">
        <v>28</v>
      </c>
      <c r="AF52" s="45" t="s">
        <v>29</v>
      </c>
      <c r="AG52" s="46" t="s">
        <v>30</v>
      </c>
      <c r="AH52" s="43" t="s">
        <v>16</v>
      </c>
      <c r="AI52" s="45" t="s">
        <v>17</v>
      </c>
      <c r="AJ52" s="45" t="s">
        <v>18</v>
      </c>
      <c r="AK52" s="46" t="s">
        <v>19</v>
      </c>
      <c r="AL52" s="43" t="s">
        <v>9</v>
      </c>
      <c r="AM52" s="45" t="s">
        <v>10</v>
      </c>
      <c r="AN52" s="45" t="s">
        <v>11</v>
      </c>
      <c r="AO52" s="46" t="s">
        <v>12</v>
      </c>
      <c r="AP52" s="43" t="s">
        <v>20</v>
      </c>
      <c r="AQ52" s="45" t="s">
        <v>16</v>
      </c>
      <c r="AR52" s="45" t="s">
        <v>17</v>
      </c>
      <c r="AS52" s="45" t="s">
        <v>18</v>
      </c>
      <c r="AT52" s="45" t="s">
        <v>19</v>
      </c>
      <c r="AU52" s="45" t="s">
        <v>8</v>
      </c>
      <c r="AV52" s="45" t="s">
        <v>21</v>
      </c>
      <c r="AW52" s="45" t="s">
        <v>22</v>
      </c>
      <c r="AX52" s="45" t="s">
        <v>23</v>
      </c>
      <c r="AY52" s="45" t="s">
        <v>24</v>
      </c>
      <c r="AZ52" s="45" t="s">
        <v>25</v>
      </c>
      <c r="BA52" s="46" t="s">
        <v>26</v>
      </c>
      <c r="BB52" s="43" t="s">
        <v>74</v>
      </c>
      <c r="BC52" s="45" t="s">
        <v>73</v>
      </c>
      <c r="BD52" s="45" t="s">
        <v>72</v>
      </c>
      <c r="BE52" s="46" t="s">
        <v>75</v>
      </c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41"/>
      <c r="CE52" s="41"/>
      <c r="CF52" s="41"/>
      <c r="CG52" s="41"/>
      <c r="CH52" s="41"/>
      <c r="CI52" s="41"/>
      <c r="CJ52" s="41"/>
      <c r="CK52" s="41"/>
      <c r="CL52" s="41"/>
      <c r="CM52" s="41"/>
    </row>
    <row r="53" spans="1:91" ht="9.9499999999999993" customHeight="1" x14ac:dyDescent="0.2">
      <c r="A53" s="33">
        <v>0</v>
      </c>
      <c r="B53" s="73">
        <v>41807</v>
      </c>
      <c r="C53" s="74"/>
      <c r="D53" s="75" t="s">
        <v>90</v>
      </c>
      <c r="E53" s="1">
        <v>0</v>
      </c>
      <c r="F53" s="1">
        <v>0</v>
      </c>
      <c r="G53" s="76" t="s">
        <v>98</v>
      </c>
      <c r="H53" s="85"/>
      <c r="I53" s="87">
        <f>Q53</f>
        <v>1</v>
      </c>
      <c r="J53" s="107" t="str">
        <f>INDEX(U53:U56,MATCH(S53,$T53:$T56,0))</f>
        <v>Allemagne</v>
      </c>
      <c r="K53" s="89">
        <f>INDEX(V53:V56,MATCH(S53,$T53:$T56,0))</f>
        <v>9</v>
      </c>
      <c r="L53" s="90">
        <f>INDEX(W53:W56,MATCH(S53,$T53:$T56,0))</f>
        <v>9</v>
      </c>
      <c r="M53" s="89">
        <f>INDEX(X53:X56,MATCH(S53,$T53:$T56,0))</f>
        <v>1</v>
      </c>
      <c r="N53" s="91">
        <f>INDEX(Y53:Y56,MATCH(S53,$T53:$T56,0))</f>
        <v>8</v>
      </c>
      <c r="O53" s="85"/>
      <c r="P53" s="85"/>
      <c r="Q53" s="32">
        <v>1</v>
      </c>
      <c r="R53" s="27">
        <f>ROUND(S53,0)</f>
        <v>1</v>
      </c>
      <c r="S53" s="49">
        <f>MIN(T53:T56)</f>
        <v>0.95000000000000018</v>
      </c>
      <c r="T53" s="50">
        <f>SUM(AL53:AO53)+2.45</f>
        <v>0.95000000000000018</v>
      </c>
      <c r="U53" s="51" t="str">
        <f>D52</f>
        <v>Allemagne</v>
      </c>
      <c r="V53" s="52">
        <f>SUM(Z53:AC53)</f>
        <v>9</v>
      </c>
      <c r="W53" s="53">
        <f>E52+E54+F56</f>
        <v>9</v>
      </c>
      <c r="X53" s="52">
        <f>F52+F54+E56</f>
        <v>1</v>
      </c>
      <c r="Y53" s="54">
        <f>W53-X53</f>
        <v>8</v>
      </c>
      <c r="Z53" s="52" t="s">
        <v>15</v>
      </c>
      <c r="AA53" s="52">
        <f>IF(ISBLANK(E52),0,IF(E52&gt;F52,3,IF(E52=F52,1,0)))</f>
        <v>3</v>
      </c>
      <c r="AB53" s="52">
        <f>IF(ISBLANK(E54),0,IF(E54&gt;F54,3,IF(E54=F54,1,0)))</f>
        <v>3</v>
      </c>
      <c r="AC53" s="52">
        <f>IF(ISBLANK(F56),0,IF(F56&gt;E56,3,IF(F56=E56,1,0)))</f>
        <v>3</v>
      </c>
      <c r="AD53" s="53" t="s">
        <v>15</v>
      </c>
      <c r="AE53" s="52" t="b">
        <f>(10*(Y53-Y54)+W53-W54&gt;0)</f>
        <v>1</v>
      </c>
      <c r="AF53" s="52" t="b">
        <f>10*(Y53-Y55)+W53-W55&gt;0</f>
        <v>1</v>
      </c>
      <c r="AG53" s="54" t="b">
        <f>10*(Y53-Y56)+W53-W56&gt;0</f>
        <v>1</v>
      </c>
      <c r="AH53" s="53">
        <f>10000*(AA53+AB53)+(E54-F54+E52-F52)*100+(E54+E52)</f>
        <v>60405</v>
      </c>
      <c r="AI53" s="52">
        <f>10000*(AA53+AC53)+(E52-F52+F56-E56)*100+(E52+F56)</f>
        <v>60506</v>
      </c>
      <c r="AJ53" s="52">
        <f>10000*(AB53+AC53)+(F56-E56+E54-F54)*100+(F56+E54)</f>
        <v>60707</v>
      </c>
      <c r="AK53" s="54" t="s">
        <v>15</v>
      </c>
      <c r="AL53" s="53" t="s">
        <v>15</v>
      </c>
      <c r="AM53" s="55">
        <f>IF($V53&gt;$V54,-0.5,IF($V54&gt;$V53,0.5,IF(AE53,-0.5,IF(AD54,0.5,BC53))))</f>
        <v>-0.5</v>
      </c>
      <c r="AN53" s="55">
        <f>IF($V53&gt;$V55,-0.5,IF($V55&gt;$V53,0.5,IF(AF53,-0.5,IF(AD55,0.5,BD53))))</f>
        <v>-0.5</v>
      </c>
      <c r="AO53" s="56">
        <f>IF($V53&gt;$V56,-0.5,IF($V56&gt;$V53,0.5,IF(AG53,-0.5,IF(AD56,0.5,BE53))))</f>
        <v>-0.5</v>
      </c>
      <c r="AP53" s="57" t="b">
        <f>AND(AND(V53=V54,V54=V55,V55=V56),AND(W53=W54,W54=W55,W55=W56),AND(X53=X54,X54=X55,X55=X56))</f>
        <v>0</v>
      </c>
      <c r="AQ53" s="57" t="b">
        <f>AND(NOT(AP53),V53=V54,V53=V55,W53=W54,W53=W55,X53=X54,X53=X55)</f>
        <v>0</v>
      </c>
      <c r="AR53" s="57" t="b">
        <f>AND(NOT(AP53),V53=V54,V53=V56,W53=W54,W53=W56,X53=X54,X53=X56)</f>
        <v>0</v>
      </c>
      <c r="AS53" s="57" t="b">
        <f>AND(NOT(AP53),V53=V55,V53=V56,W53=W55,W53=W56,X53=X55,X53=X56)</f>
        <v>0</v>
      </c>
      <c r="AT53" s="57" t="b">
        <f>AND(NOT(AP53),V54=V55,V54=V56,W54=W55,W54=W56,X54=X55,X54=X56)</f>
        <v>0</v>
      </c>
      <c r="AU53" s="57" t="b">
        <f>AND(NOT(AP53),NOT(AQ53),NOT(AR53),V53=V54,W53=W54,X53=X54)</f>
        <v>0</v>
      </c>
      <c r="AV53" s="57" t="b">
        <f>AND(NOT(AP53),NOT(AQ53),NOT(AS53),V53=V55,W53=W55,X53=X55)</f>
        <v>0</v>
      </c>
      <c r="AW53" s="57" t="b">
        <f>AND(NOT(AP53),NOT(AR53),NOT(AS53),V53=V56,W53=W56,X53=X56)</f>
        <v>0</v>
      </c>
      <c r="AX53" s="57" t="b">
        <f>AND(NOT(AP53),NOT(AQ53),NOT(AT53),V54=V55,W54=W55)</f>
        <v>0</v>
      </c>
      <c r="AY53" s="57" t="b">
        <f>AND(NOT(AP53),NOT(AR53),NOT(AT53),V54=V56,W54=W56,X54=X56)</f>
        <v>0</v>
      </c>
      <c r="AZ53" s="57" t="b">
        <f>AND(NOT(AP53),NOT(AS53),NOT(AT53),V55=V56,W55=W56,X55=X56)</f>
        <v>0</v>
      </c>
      <c r="BA53" s="57" t="b">
        <f t="array" ref="BA53">AND(NOT(AP53:AZ53))</f>
        <v>1</v>
      </c>
      <c r="BB53" s="53" t="s">
        <v>15</v>
      </c>
      <c r="BC53" s="52">
        <f>IF($AU53,IF(F52-E52&lt;0,-0.5,IF(E52-F52&lt;0,0.5,0)),IF($AQ53,IF($AH53&gt;$AH54,-0.5,IF($AH53&lt;$AH54,0.5,0)),IF($AR53,IF($AI53&gt;$AI54,-0.5, IF($AI53&lt;$AI54,0.5,0)),0)))</f>
        <v>0</v>
      </c>
      <c r="BD53" s="52">
        <f>IF($AV53,IF(F54-E54&lt;0,-0.5,IF(E54-F54&lt;0,0.5,0)),IF($AQ53,IF($AH53&gt;$AH55,-0.5,IF($AH53&lt;$AH55,0.5,0)),IF($AS53,IF($AJ53&gt;$AJ55,-0.5,IF($AJ53&lt;$AJ55,0.5,0)),0)))</f>
        <v>0</v>
      </c>
      <c r="BE53" s="54">
        <f>IF($AW53,IF(E56-F56&lt;0,-0.5,IF(F56-E56&lt;0,0.5,0)),IF($AR53,IF($AI53&gt;$AI56,-0.5,IF($AI53&lt;$AI56,0.5,0)),IF($AS53,IF($AJ53&gt;$AJ56,-0.5, IF($AJ53&lt;$AJ56,0.5,0)),0)))</f>
        <v>0</v>
      </c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41"/>
      <c r="CE53" s="41"/>
      <c r="CF53" s="41"/>
      <c r="CG53" s="41"/>
      <c r="CH53" s="41"/>
      <c r="CI53" s="41"/>
      <c r="CJ53" s="41"/>
      <c r="CK53" s="41"/>
      <c r="CL53" s="41"/>
      <c r="CM53" s="41"/>
    </row>
    <row r="54" spans="1:91" ht="9.9499999999999993" customHeight="1" x14ac:dyDescent="0.2">
      <c r="A54" s="33">
        <v>1</v>
      </c>
      <c r="B54" s="73">
        <v>41811</v>
      </c>
      <c r="C54" s="74"/>
      <c r="D54" s="75" t="s">
        <v>82</v>
      </c>
      <c r="E54" s="1">
        <v>3</v>
      </c>
      <c r="F54" s="1">
        <v>0</v>
      </c>
      <c r="G54" s="76" t="s">
        <v>90</v>
      </c>
      <c r="H54" s="85"/>
      <c r="I54" s="92">
        <f>Q54</f>
        <v>2</v>
      </c>
      <c r="J54" s="108" t="str">
        <f>INDEX(U53:U56,MATCH(S54,$T53:$T56,0))</f>
        <v>Portugal</v>
      </c>
      <c r="K54" s="94">
        <f>INDEX(V53:V56,MATCH(S54,$T53:$T56,0))</f>
        <v>4</v>
      </c>
      <c r="L54" s="95">
        <f>INDEX(W53:W56,MATCH(S54,$T53:$T56,0))</f>
        <v>6</v>
      </c>
      <c r="M54" s="94">
        <f>INDEX(X53:X56,MATCH(S54,$T53:$T56,0))</f>
        <v>5</v>
      </c>
      <c r="N54" s="96">
        <f>INDEX(Y53:Y56,MATCH(S54,$T53:$T56,0))</f>
        <v>1</v>
      </c>
      <c r="O54" s="85"/>
      <c r="P54" s="85"/>
      <c r="Q54" s="32">
        <f>IF(ROUND(S54,0)=ROUND(S53,0),Q53,2)</f>
        <v>2</v>
      </c>
      <c r="R54" s="27">
        <f>ROUND(S54,0)</f>
        <v>2</v>
      </c>
      <c r="S54" s="49">
        <f>MAX(MIN(T53:T55),MIN(T53,T54,T56),MIN(T53,T55,T56),MIN(T54:T56))</f>
        <v>1.96</v>
      </c>
      <c r="T54" s="58">
        <f>SUM(AL54:AO54)+2.46</f>
        <v>1.96</v>
      </c>
      <c r="U54" s="51" t="str">
        <f>G52</f>
        <v>Portugal</v>
      </c>
      <c r="V54" s="52">
        <f>SUM(Z54:AC54)</f>
        <v>4</v>
      </c>
      <c r="W54" s="53">
        <f>F52+F55+E57</f>
        <v>6</v>
      </c>
      <c r="X54" s="52">
        <f>E52+E55+F57</f>
        <v>5</v>
      </c>
      <c r="Y54" s="54">
        <f>W54-X54</f>
        <v>1</v>
      </c>
      <c r="Z54" s="52">
        <f>IF(ISBLANK(F52),0,IF(AA53=3,0,IF(AA53=1,1,3)))</f>
        <v>0</v>
      </c>
      <c r="AA54" s="52" t="s">
        <v>15</v>
      </c>
      <c r="AB54" s="52">
        <f>IF(ISBLANK(E57),0,IF(AA55=3,0,IF(AA55=1,1,3)))</f>
        <v>1</v>
      </c>
      <c r="AC54" s="52">
        <f>IF(ISBLANK(F55),0,IF(F55&gt;E55,3,IF(F55=E55,1,0)))</f>
        <v>3</v>
      </c>
      <c r="AD54" s="53" t="b">
        <f>(10*(Y53-Y54)+W53-W54&lt;0)</f>
        <v>0</v>
      </c>
      <c r="AE54" s="52" t="s">
        <v>15</v>
      </c>
      <c r="AF54" s="52" t="b">
        <f>10*(Y54-Y55)+W54-W55&gt;0</f>
        <v>1</v>
      </c>
      <c r="AG54" s="54" t="b">
        <f>10*(Y54-Y56)+W54-W56&gt;0</f>
        <v>1</v>
      </c>
      <c r="AH54" s="53">
        <f>10000*(Z54+AB54)+(F52-E52+E57-F57)*100+(F52+E57)</f>
        <v>9903</v>
      </c>
      <c r="AI54" s="52">
        <f>10000*(Z54+AC54)+(F52-E52+F55-E55)*100+(F52+F55)</f>
        <v>30104</v>
      </c>
      <c r="AJ54" s="52" t="s">
        <v>15</v>
      </c>
      <c r="AK54" s="54">
        <f>10000*(AB54+AC54)+(F55-E55+E57-F57)*100+(F55+E57)</f>
        <v>40205</v>
      </c>
      <c r="AL54" s="59">
        <f>-AM53</f>
        <v>0.5</v>
      </c>
      <c r="AM54" s="52" t="s">
        <v>15</v>
      </c>
      <c r="AN54" s="55">
        <f>IF($V54&gt;$V55,-0.5,IF($V55&gt;$V54,0.5,IF(AF54,-0.5,IF(AE55,0.5,BD54))))</f>
        <v>-0.5</v>
      </c>
      <c r="AO54" s="56">
        <f>IF($V54&gt;$V56,-0.5,IF($V56&gt;$V54,0.5,IF(AG54,-0.5,IF(AE56,0.5,BE54))))</f>
        <v>-0.5</v>
      </c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53"/>
      <c r="BC54" s="52" t="s">
        <v>15</v>
      </c>
      <c r="BD54" s="52">
        <f>IF($AX53,IF(F57-E57&lt;0,-0.5,IF(E57-F57&lt;0,0.5,0)),IF($AQ53,IF($AH54&gt;$AH55,-0.5,IF($AH54&lt;$AH55,0.5,0)),IF($AT53,IF($AK54&gt;$AK55,-0.5,IF($AK54&lt;$AK55,0.5,0)),0)))</f>
        <v>0</v>
      </c>
      <c r="BE54" s="54">
        <f>IF($AY53,IF(E55-F55&lt;0,-0.5,IF(F55-E55&lt;0,0.5,0)),IF($AR53,IF($AI54&gt;$AI56,-0.5,IF($AI54&lt;$AI56,0.5,0)),IF($AT53,IF($AK54&gt;$AK56,-0.5,IF($AK54&lt;$AK56,0.5,0)),0)))</f>
        <v>0</v>
      </c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41"/>
      <c r="CE54" s="41"/>
      <c r="CF54" s="41"/>
      <c r="CG54" s="41"/>
      <c r="CH54" s="41"/>
      <c r="CI54" s="41"/>
      <c r="CJ54" s="41"/>
      <c r="CK54" s="41"/>
      <c r="CL54" s="41"/>
      <c r="CM54" s="41"/>
    </row>
    <row r="55" spans="1:91" ht="9.9499999999999993" customHeight="1" x14ac:dyDescent="0.2">
      <c r="A55" s="33">
        <v>0</v>
      </c>
      <c r="B55" s="73">
        <v>41812</v>
      </c>
      <c r="C55" s="74"/>
      <c r="D55" s="75" t="s">
        <v>98</v>
      </c>
      <c r="E55" s="1">
        <v>1</v>
      </c>
      <c r="F55" s="1">
        <v>3</v>
      </c>
      <c r="G55" s="76" t="s">
        <v>106</v>
      </c>
      <c r="H55" s="85"/>
      <c r="I55" s="92">
        <f>Q55</f>
        <v>3</v>
      </c>
      <c r="J55" s="75" t="str">
        <f>INDEX(U53:U56,MATCH(S55,$T53:$T56,0))</f>
        <v>Ghana</v>
      </c>
      <c r="K55" s="97">
        <f>INDEX(V53:V56,MATCH(S55,$T53:$T56,0))</f>
        <v>2</v>
      </c>
      <c r="L55" s="98">
        <f>INDEX(W53:W56,MATCH(S55,$T53:$T56,0))</f>
        <v>2</v>
      </c>
      <c r="M55" s="97">
        <f>INDEX(X53:X56,MATCH(S55,$T53:$T56,0))</f>
        <v>5</v>
      </c>
      <c r="N55" s="99">
        <f>INDEX(Y53:Y56,MATCH(S55,$T53:$T56,0))</f>
        <v>-3</v>
      </c>
      <c r="O55" s="85"/>
      <c r="P55" s="85"/>
      <c r="Q55" s="32">
        <f>IF(ROUND(S55,0)=ROUND(S54,0),Q54,3)</f>
        <v>3</v>
      </c>
      <c r="R55" s="27">
        <f>ROUND(S55,0)</f>
        <v>3</v>
      </c>
      <c r="S55" s="49">
        <f>MIN(MAX(T53:T55),MAX(T53,T54,T56),MAX(T53,T55,T56),MAX(T54:T56))</f>
        <v>2.97</v>
      </c>
      <c r="T55" s="58">
        <f>SUM(AL55:AO55)+2.47</f>
        <v>2.97</v>
      </c>
      <c r="U55" s="51" t="str">
        <f>D53</f>
        <v>Ghana</v>
      </c>
      <c r="V55" s="52">
        <f>SUM(Z55:AC55)</f>
        <v>2</v>
      </c>
      <c r="W55" s="53">
        <f>E53+F54+F57</f>
        <v>2</v>
      </c>
      <c r="X55" s="52">
        <f>F53+E54+E57</f>
        <v>5</v>
      </c>
      <c r="Y55" s="54">
        <f>W55-X55</f>
        <v>-3</v>
      </c>
      <c r="Z55" s="52">
        <f>IF(ISBLANK(F54),0,IF(AB53=3,0,IF(AB53=1,1,3)))</f>
        <v>0</v>
      </c>
      <c r="AA55" s="52">
        <f>IF(ISBLANK(F57),0,IF(F57&gt;E57,3,IF(F57=E57,1,0)))</f>
        <v>1</v>
      </c>
      <c r="AB55" s="52" t="s">
        <v>15</v>
      </c>
      <c r="AC55" s="52">
        <f>IF(ISBLANK(E53),0,IF(E53&gt;F53,3,IF(E53=F53,1,0)))</f>
        <v>1</v>
      </c>
      <c r="AD55" s="53" t="b">
        <f>10*(Y53-Y55)+W53-W55&lt;0</f>
        <v>0</v>
      </c>
      <c r="AE55" s="52" t="b">
        <f>10*(Y54-Y55)+W54-W55&lt;0</f>
        <v>0</v>
      </c>
      <c r="AF55" s="52" t="s">
        <v>15</v>
      </c>
      <c r="AG55" s="54" t="b">
        <f>10*(Y55-Y56)+W55-W56&gt;0</f>
        <v>1</v>
      </c>
      <c r="AH55" s="53">
        <f>10000*(Z55+AA55)+(F54-E54+F57-E57)*100+(F54+F57)</f>
        <v>9702</v>
      </c>
      <c r="AI55" s="52" t="s">
        <v>15</v>
      </c>
      <c r="AJ55" s="52">
        <f>10000*(Z55+AC55)+(E53-F53+F54-E54)*100+(E53+F54)</f>
        <v>9700</v>
      </c>
      <c r="AK55" s="54">
        <f>10000*(AA55+AC55)+(E53-F53+F57-E57)*100+(E53+F57)</f>
        <v>20002</v>
      </c>
      <c r="AL55" s="59">
        <f>-AN53</f>
        <v>0.5</v>
      </c>
      <c r="AM55" s="55">
        <f>-AN54</f>
        <v>0.5</v>
      </c>
      <c r="AN55" s="55" t="s">
        <v>15</v>
      </c>
      <c r="AO55" s="56">
        <f>IF($V55&gt;$V56,-0.5,IF($V56&gt;$V55,0.5,IF(AG55,-0.5,IF(AF56,0.5,BE55))))</f>
        <v>-0.5</v>
      </c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53"/>
      <c r="BC55" s="52"/>
      <c r="BD55" s="52" t="s">
        <v>15</v>
      </c>
      <c r="BE55" s="54">
        <f>IF($AZ53,IF(F53-E53&lt;0,-0.5,IF(E53-F53&lt;0,0.5,0)),IF($AS53,IF($AJ55&gt;$AJ56,-0.5,IF($AJ55&lt;$AJ56,0.5,0)),IF($AT53,IF($AK55&gt;$AK56,-0.5,IF($AK55&lt;$AK56,0.5,0)),0)))</f>
        <v>0</v>
      </c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41"/>
      <c r="CE55" s="41"/>
      <c r="CF55" s="41"/>
      <c r="CG55" s="41"/>
      <c r="CH55" s="41"/>
      <c r="CI55" s="41"/>
      <c r="CJ55" s="41"/>
      <c r="CK55" s="41"/>
      <c r="CL55" s="41"/>
      <c r="CM55" s="41"/>
    </row>
    <row r="56" spans="1:91" ht="9.9499999999999993" customHeight="1" x14ac:dyDescent="0.2">
      <c r="A56" s="33">
        <v>0</v>
      </c>
      <c r="B56" s="73">
        <v>41816</v>
      </c>
      <c r="C56" s="74"/>
      <c r="D56" s="75" t="s">
        <v>98</v>
      </c>
      <c r="E56" s="1">
        <v>0</v>
      </c>
      <c r="F56" s="1">
        <v>4</v>
      </c>
      <c r="G56" s="76" t="s">
        <v>82</v>
      </c>
      <c r="H56" s="85"/>
      <c r="I56" s="100">
        <f>Q56</f>
        <v>4</v>
      </c>
      <c r="J56" s="79" t="str">
        <f>INDEX(U53:U56,MATCH(S56,$T53:$T56,0))</f>
        <v>Etats-Unis</v>
      </c>
      <c r="K56" s="101">
        <f>INDEX(V53:V56,MATCH(S56,$T53:$T56,0))</f>
        <v>1</v>
      </c>
      <c r="L56" s="102">
        <f>INDEX(W53:W56,MATCH(S56,$T53:$T56,0))</f>
        <v>1</v>
      </c>
      <c r="M56" s="101">
        <f>INDEX(X53:X56,MATCH(S56,$T53:$T56,0))</f>
        <v>7</v>
      </c>
      <c r="N56" s="103">
        <f>INDEX(Y53:Y56,MATCH(S56,$T53:$T56,0))</f>
        <v>-6</v>
      </c>
      <c r="O56" s="85"/>
      <c r="P56" s="85"/>
      <c r="Q56" s="32">
        <f>IF(ROUND(S56,0)=ROUND(S55,0),Q55,4)</f>
        <v>4</v>
      </c>
      <c r="R56" s="48">
        <f>ROUND(S56,0)</f>
        <v>4</v>
      </c>
      <c r="S56" s="49">
        <f>MAX(T53:T56)</f>
        <v>3.98</v>
      </c>
      <c r="T56" s="61">
        <f>SUM(AL56:AO56)+2.48</f>
        <v>3.98</v>
      </c>
      <c r="U56" s="62" t="str">
        <f>G53</f>
        <v>Etats-Unis</v>
      </c>
      <c r="V56" s="57">
        <f>SUM(Z56:AC56)</f>
        <v>1</v>
      </c>
      <c r="W56" s="63">
        <f>F53+E55+E56</f>
        <v>1</v>
      </c>
      <c r="X56" s="57">
        <f>E53+F55+F56</f>
        <v>7</v>
      </c>
      <c r="Y56" s="64">
        <f>W56-X56</f>
        <v>-6</v>
      </c>
      <c r="Z56" s="57">
        <f>IF(ISBLANK(E56),0,IF(AC53=3,0,IF(AC53=1,1,3)))</f>
        <v>0</v>
      </c>
      <c r="AA56" s="57">
        <f>IF(ISBLANK(E55),0,IF(AC54=3,0,IF(AC54=1,1,3)))</f>
        <v>0</v>
      </c>
      <c r="AB56" s="57">
        <f>IF(ISBLANK(F53),0,IF(AC55=3,0,IF(AC55=1,1,3)))</f>
        <v>1</v>
      </c>
      <c r="AC56" s="57" t="s">
        <v>15</v>
      </c>
      <c r="AD56" s="63" t="b">
        <f>10*(Y53-Y56)+W53-W56&lt;0</f>
        <v>0</v>
      </c>
      <c r="AE56" s="57" t="b">
        <f>10*(Y54-Y56)+W54-W56&lt;0</f>
        <v>0</v>
      </c>
      <c r="AF56" s="57" t="b">
        <f>10*(Y55-Y56)+W55-W56&lt;0</f>
        <v>0</v>
      </c>
      <c r="AG56" s="64" t="s">
        <v>15</v>
      </c>
      <c r="AH56" s="63" t="s">
        <v>15</v>
      </c>
      <c r="AI56" s="57">
        <f>10000*(Z56+AA56)+(E55-F55+E56-F56)*100+(E55+E56)</f>
        <v>-599</v>
      </c>
      <c r="AJ56" s="57">
        <f>10000*(Z56+AB56)+(E56-F56+F53-E53)*100+(E56+F53)</f>
        <v>9600</v>
      </c>
      <c r="AK56" s="64">
        <f>10000*(AA56+AB56)+(E55-F55+F53-E53)*100+(E55+F53)</f>
        <v>9801</v>
      </c>
      <c r="AL56" s="65">
        <f>-AO53</f>
        <v>0.5</v>
      </c>
      <c r="AM56" s="66">
        <f>-AO54</f>
        <v>0.5</v>
      </c>
      <c r="AN56" s="66">
        <f>-AO55</f>
        <v>0.5</v>
      </c>
      <c r="AO56" s="64" t="s">
        <v>15</v>
      </c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  <c r="BB56" s="63"/>
      <c r="BC56" s="57"/>
      <c r="BD56" s="57"/>
      <c r="BE56" s="64" t="s">
        <v>15</v>
      </c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41"/>
      <c r="CE56" s="41"/>
      <c r="CF56" s="41"/>
      <c r="CG56" s="41"/>
      <c r="CH56" s="41"/>
      <c r="CI56" s="41"/>
      <c r="CJ56" s="41"/>
      <c r="CK56" s="41"/>
      <c r="CL56" s="41"/>
      <c r="CM56" s="41"/>
    </row>
    <row r="57" spans="1:91" ht="9.9499999999999993" customHeight="1" x14ac:dyDescent="0.2">
      <c r="A57" s="33">
        <v>0</v>
      </c>
      <c r="B57" s="77">
        <v>41816</v>
      </c>
      <c r="C57" s="78"/>
      <c r="D57" s="79" t="s">
        <v>106</v>
      </c>
      <c r="E57" s="1">
        <v>2</v>
      </c>
      <c r="F57" s="1">
        <v>2</v>
      </c>
      <c r="G57" s="80" t="s">
        <v>90</v>
      </c>
      <c r="H57" s="85"/>
      <c r="I57" s="104"/>
      <c r="J57" s="105" t="str">
        <f>IF(OR(I55&lt;3,I54&lt;2),"TIRAGE AU SORT !!!"," ")</f>
        <v xml:space="preserve"> </v>
      </c>
      <c r="K57" s="106"/>
      <c r="L57" s="106"/>
      <c r="M57" s="106"/>
      <c r="N57" s="106"/>
      <c r="O57" s="85"/>
      <c r="P57" s="85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41"/>
      <c r="CE57" s="41"/>
      <c r="CF57" s="41"/>
      <c r="CG57" s="41"/>
      <c r="CH57" s="41"/>
      <c r="CI57" s="41"/>
      <c r="CJ57" s="41"/>
      <c r="CK57" s="41"/>
      <c r="CL57" s="41"/>
      <c r="CM57" s="41"/>
    </row>
    <row r="58" spans="1:91" ht="9.9499999999999993" customHeight="1" x14ac:dyDescent="0.2">
      <c r="A58" s="33"/>
      <c r="B58" s="85"/>
      <c r="C58" s="85"/>
      <c r="D58" s="85"/>
      <c r="E58" s="85"/>
      <c r="F58" s="85"/>
      <c r="G58" s="85"/>
      <c r="H58" s="85"/>
      <c r="I58" s="109"/>
      <c r="J58" s="85"/>
      <c r="K58" s="85"/>
      <c r="L58" s="85"/>
      <c r="M58" s="85"/>
      <c r="N58" s="85"/>
      <c r="O58" s="85"/>
      <c r="P58" s="85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41"/>
      <c r="CE58" s="41"/>
      <c r="CF58" s="41"/>
      <c r="CG58" s="41"/>
      <c r="CH58" s="41"/>
      <c r="CI58" s="41"/>
      <c r="CJ58" s="41"/>
      <c r="CK58" s="41"/>
      <c r="CL58" s="41"/>
      <c r="CM58" s="41"/>
    </row>
    <row r="59" spans="1:91" ht="9.9499999999999993" customHeight="1" x14ac:dyDescent="0.2">
      <c r="A59" s="33"/>
      <c r="B59" s="86" t="s">
        <v>38</v>
      </c>
      <c r="C59" s="81"/>
      <c r="D59" s="82"/>
      <c r="E59" s="83"/>
      <c r="F59" s="83"/>
      <c r="G59" s="84"/>
      <c r="H59" s="85"/>
      <c r="I59" s="109"/>
      <c r="J59" s="85"/>
      <c r="K59" s="85"/>
      <c r="L59" s="85"/>
      <c r="M59" s="85"/>
      <c r="N59" s="85"/>
      <c r="O59" s="85"/>
      <c r="P59" s="85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41"/>
      <c r="CE59" s="41"/>
      <c r="CF59" s="41"/>
      <c r="CG59" s="41"/>
      <c r="CH59" s="41"/>
      <c r="CI59" s="41"/>
      <c r="CJ59" s="41"/>
      <c r="CK59" s="41"/>
      <c r="CL59" s="41"/>
      <c r="CM59" s="41"/>
    </row>
    <row r="60" spans="1:91" ht="9.9499999999999993" customHeight="1" x14ac:dyDescent="0.2">
      <c r="A60" s="33">
        <v>1</v>
      </c>
      <c r="B60" s="69">
        <v>41807</v>
      </c>
      <c r="C60" s="70"/>
      <c r="D60" s="71" t="s">
        <v>83</v>
      </c>
      <c r="E60" s="1">
        <v>2</v>
      </c>
      <c r="F60" s="1">
        <v>0</v>
      </c>
      <c r="G60" s="72" t="s">
        <v>91</v>
      </c>
      <c r="H60" s="85"/>
      <c r="I60" s="109"/>
      <c r="J60" s="86" t="s">
        <v>38</v>
      </c>
      <c r="K60" s="86" t="s">
        <v>0</v>
      </c>
      <c r="L60" s="86" t="s">
        <v>35</v>
      </c>
      <c r="M60" s="86" t="s">
        <v>36</v>
      </c>
      <c r="N60" s="86" t="str">
        <f>"+/-"</f>
        <v>+/-</v>
      </c>
      <c r="O60" s="85"/>
      <c r="P60" s="85"/>
      <c r="Q60" s="42"/>
      <c r="R60" s="42"/>
      <c r="S60" s="42"/>
      <c r="T60" s="43" t="s">
        <v>13</v>
      </c>
      <c r="U60" s="44" t="s">
        <v>14</v>
      </c>
      <c r="V60" s="45" t="s">
        <v>0</v>
      </c>
      <c r="W60" s="43" t="s">
        <v>1</v>
      </c>
      <c r="X60" s="45" t="s">
        <v>2</v>
      </c>
      <c r="Y60" s="46" t="s">
        <v>3</v>
      </c>
      <c r="Z60" s="45" t="s">
        <v>4</v>
      </c>
      <c r="AA60" s="45" t="s">
        <v>5</v>
      </c>
      <c r="AB60" s="45" t="s">
        <v>6</v>
      </c>
      <c r="AC60" s="45" t="s">
        <v>7</v>
      </c>
      <c r="AD60" s="43" t="s">
        <v>27</v>
      </c>
      <c r="AE60" s="45" t="s">
        <v>28</v>
      </c>
      <c r="AF60" s="45" t="s">
        <v>29</v>
      </c>
      <c r="AG60" s="46" t="s">
        <v>30</v>
      </c>
      <c r="AH60" s="43" t="s">
        <v>16</v>
      </c>
      <c r="AI60" s="45" t="s">
        <v>17</v>
      </c>
      <c r="AJ60" s="45" t="s">
        <v>18</v>
      </c>
      <c r="AK60" s="46" t="s">
        <v>19</v>
      </c>
      <c r="AL60" s="43" t="s">
        <v>9</v>
      </c>
      <c r="AM60" s="45" t="s">
        <v>10</v>
      </c>
      <c r="AN60" s="45" t="s">
        <v>11</v>
      </c>
      <c r="AO60" s="46" t="s">
        <v>12</v>
      </c>
      <c r="AP60" s="43" t="s">
        <v>20</v>
      </c>
      <c r="AQ60" s="45" t="s">
        <v>16</v>
      </c>
      <c r="AR60" s="45" t="s">
        <v>17</v>
      </c>
      <c r="AS60" s="45" t="s">
        <v>18</v>
      </c>
      <c r="AT60" s="45" t="s">
        <v>19</v>
      </c>
      <c r="AU60" s="45" t="s">
        <v>8</v>
      </c>
      <c r="AV60" s="45" t="s">
        <v>21</v>
      </c>
      <c r="AW60" s="45" t="s">
        <v>22</v>
      </c>
      <c r="AX60" s="45" t="s">
        <v>23</v>
      </c>
      <c r="AY60" s="45" t="s">
        <v>24</v>
      </c>
      <c r="AZ60" s="45" t="s">
        <v>25</v>
      </c>
      <c r="BA60" s="46" t="s">
        <v>26</v>
      </c>
      <c r="BB60" s="43" t="s">
        <v>74</v>
      </c>
      <c r="BC60" s="45" t="s">
        <v>73</v>
      </c>
      <c r="BD60" s="45" t="s">
        <v>72</v>
      </c>
      <c r="BE60" s="46" t="s">
        <v>75</v>
      </c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41"/>
      <c r="CE60" s="41"/>
      <c r="CF60" s="41"/>
      <c r="CG60" s="41"/>
      <c r="CH60" s="41"/>
      <c r="CI60" s="41"/>
      <c r="CJ60" s="41"/>
      <c r="CK60" s="41"/>
      <c r="CL60" s="41"/>
      <c r="CM60" s="41"/>
    </row>
    <row r="61" spans="1:91" ht="9.9499999999999993" customHeight="1" x14ac:dyDescent="0.2">
      <c r="A61" s="33">
        <v>0</v>
      </c>
      <c r="B61" s="73">
        <v>41808</v>
      </c>
      <c r="C61" s="74"/>
      <c r="D61" s="75" t="s">
        <v>107</v>
      </c>
      <c r="E61" s="1">
        <v>1</v>
      </c>
      <c r="F61" s="1">
        <v>0</v>
      </c>
      <c r="G61" s="76" t="s">
        <v>99</v>
      </c>
      <c r="H61" s="85"/>
      <c r="I61" s="87">
        <f>Q61</f>
        <v>1</v>
      </c>
      <c r="J61" s="107" t="str">
        <f>INDEX(U61:U64,MATCH(S61,$T61:$T64,0))</f>
        <v>Belgique</v>
      </c>
      <c r="K61" s="89">
        <f>INDEX(V61:V64,MATCH(S61,$T61:$T64,0))</f>
        <v>9</v>
      </c>
      <c r="L61" s="90">
        <f>INDEX(W61:W64,MATCH(S61,$T61:$T64,0))</f>
        <v>6</v>
      </c>
      <c r="M61" s="89">
        <f>INDEX(X61:X64,MATCH(S61,$T61:$T64,0))</f>
        <v>2</v>
      </c>
      <c r="N61" s="91">
        <f>INDEX(Y61:Y64,MATCH(S61,$T61:$T64,0))</f>
        <v>4</v>
      </c>
      <c r="O61" s="85"/>
      <c r="P61" s="85"/>
      <c r="Q61" s="47">
        <v>1</v>
      </c>
      <c r="R61" s="48">
        <f>ROUND(S61,0)</f>
        <v>1</v>
      </c>
      <c r="S61" s="49">
        <f>MIN(T61:T64)</f>
        <v>0.95000000000000018</v>
      </c>
      <c r="T61" s="50">
        <f>SUM(AL61:AO61)+2.45</f>
        <v>0.95000000000000018</v>
      </c>
      <c r="U61" s="51" t="str">
        <f>D60</f>
        <v>Belgique</v>
      </c>
      <c r="V61" s="52">
        <f>SUM(Z61:AC61)</f>
        <v>9</v>
      </c>
      <c r="W61" s="53">
        <f>E60+E62+F64</f>
        <v>6</v>
      </c>
      <c r="X61" s="52">
        <f>F60+F62+E64</f>
        <v>2</v>
      </c>
      <c r="Y61" s="54">
        <f>W61-X61</f>
        <v>4</v>
      </c>
      <c r="Z61" s="52" t="s">
        <v>15</v>
      </c>
      <c r="AA61" s="52">
        <f>IF(ISBLANK(E60),0,IF(E60&gt;F60,3,IF(E60=F60,1,0)))</f>
        <v>3</v>
      </c>
      <c r="AB61" s="52">
        <f>IF(ISBLANK(E62),0,IF(E62&gt;F62,3,IF(E62=F62,1,0)))</f>
        <v>3</v>
      </c>
      <c r="AC61" s="52">
        <f>IF(ISBLANK(F64),0,IF(F64&gt;E64,3,IF(F64=E64,1,0)))</f>
        <v>3</v>
      </c>
      <c r="AD61" s="53" t="s">
        <v>15</v>
      </c>
      <c r="AE61" s="52" t="b">
        <f>(10*(Y61-Y62)+W61-W62&gt;0)</f>
        <v>1</v>
      </c>
      <c r="AF61" s="52" t="b">
        <f>10*(Y61-Y63)+W61-W63&gt;0</f>
        <v>1</v>
      </c>
      <c r="AG61" s="54" t="b">
        <f>10*(Y61-Y64)+W61-W64&gt;0</f>
        <v>1</v>
      </c>
      <c r="AH61" s="53">
        <f>10000*(AA61+AB61)+(E62-F62+E60-F60)*100+(E62+E60)</f>
        <v>60304</v>
      </c>
      <c r="AI61" s="52">
        <f>10000*(AA61+AC61)+(E60-F60+F64-E64)*100+(E60+F64)</f>
        <v>60304</v>
      </c>
      <c r="AJ61" s="52">
        <f>10000*(AB61+AC61)+(F64-E64+E62-F62)*100+(F64+E62)</f>
        <v>60204</v>
      </c>
      <c r="AK61" s="54" t="s">
        <v>15</v>
      </c>
      <c r="AL61" s="53" t="s">
        <v>15</v>
      </c>
      <c r="AM61" s="55">
        <f>IF($V61&gt;$V62,-0.5,IF($V62&gt;$V61,0.5,IF(AE61,-0.5,IF(AD62,0.5,BC61))))</f>
        <v>-0.5</v>
      </c>
      <c r="AN61" s="55">
        <f>IF($V61&gt;$V63,-0.5,IF($V63&gt;$V61,0.5,IF(AF61,-0.5,IF(AD63,0.5,BD61))))</f>
        <v>-0.5</v>
      </c>
      <c r="AO61" s="56">
        <f>IF($V61&gt;$V64,-0.5,IF($V64&gt;$V61,0.5,IF(AG61,-0.5,IF(AD64,0.5,BE61))))</f>
        <v>-0.5</v>
      </c>
      <c r="AP61" s="57" t="b">
        <f>AND(AND(V61=V62,V62=V63,V63=V64),AND(W61=W62,W62=W63,W63=W64),AND(X61=X62,X62=X63,X63=X64))</f>
        <v>0</v>
      </c>
      <c r="AQ61" s="57" t="b">
        <f>AND(NOT(AP61),V61=V62,V61=V63,W61=W62,W61=W63,X61=X62,X61=X63)</f>
        <v>0</v>
      </c>
      <c r="AR61" s="57" t="b">
        <f>AND(NOT(AP61),V61=V62,V61=V64,W61=W62,W61=W64,X61=X62,X61=X64)</f>
        <v>0</v>
      </c>
      <c r="AS61" s="57" t="b">
        <f>AND(NOT(AP61),V61=V63,V61=V64,W61=W63,W61=W64,X61=X63,X61=X64)</f>
        <v>0</v>
      </c>
      <c r="AT61" s="57" t="b">
        <f>AND(NOT(AP61),V62=V63,V62=V64,W62=W63,W62=W64,X62=X63,X62=X64)</f>
        <v>0</v>
      </c>
      <c r="AU61" s="57" t="b">
        <f>AND(NOT(AP61),NOT(AQ61),NOT(AR61),V61=V62,W61=W62,X61=X62)</f>
        <v>0</v>
      </c>
      <c r="AV61" s="57" t="b">
        <f>AND(NOT(AP61),NOT(AQ61),NOT(AS61),V61=V63,W61=W63,X61=X63)</f>
        <v>0</v>
      </c>
      <c r="AW61" s="57" t="b">
        <f>AND(NOT(AP61),NOT(AR61),NOT(AS61),V61=V64,W61=W64,X61=X64)</f>
        <v>0</v>
      </c>
      <c r="AX61" s="57" t="b">
        <f>AND(NOT(AP61),NOT(AQ61),NOT(AT61),V62=V63,W62=W63)</f>
        <v>0</v>
      </c>
      <c r="AY61" s="57" t="b">
        <f>AND(NOT(AP61),NOT(AR61),NOT(AT61),V62=V64,W62=W64,X62=X64)</f>
        <v>0</v>
      </c>
      <c r="AZ61" s="57" t="b">
        <f>AND(NOT(AP61),NOT(AS61),NOT(AT61),V63=V64,W63=W64,X63=X64)</f>
        <v>0</v>
      </c>
      <c r="BA61" s="57" t="b">
        <f t="array" ref="BA61">AND(NOT(AP61:AZ61))</f>
        <v>1</v>
      </c>
      <c r="BB61" s="53" t="s">
        <v>15</v>
      </c>
      <c r="BC61" s="52">
        <f>IF($AU61,IF(F60-E60&lt;0,-0.5,IF(E60-F60&lt;0,0.5,0)),IF($AQ61,IF($AH61&gt;$AH62,-0.5,IF($AH61&lt;$AH62,0.5,0)),IF($AR61,IF($AI61&gt;$AI62,-0.5, IF($AI61&lt;$AI62,0.5,0)),0)))</f>
        <v>0</v>
      </c>
      <c r="BD61" s="52">
        <f>IF($AV61,IF(F62-E62&lt;0,-0.5,IF(E62-F62&lt;0,0.5,0)),IF($AQ61,IF($AH61&gt;$AH63,-0.5,IF($AH61&lt;$AH63,0.5,0)),IF($AS61,IF($AJ61&gt;$AJ63,-0.5,IF($AJ61&lt;$AJ63,0.5,0)),0)))</f>
        <v>0</v>
      </c>
      <c r="BE61" s="54">
        <f>IF($AW61,IF(E64-F64&lt;0,-0.5,IF(F64-E64&lt;0,0.5,0)),IF($AR61,IF($AI61&gt;$AI64,-0.5,IF($AI61&lt;$AI64,0.5,0)),IF($AS61,IF($AJ61&gt;$AJ64,-0.5, IF($AJ61&lt;$AJ64,0.5,0)),0)))</f>
        <v>0</v>
      </c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41"/>
      <c r="CE61" s="41"/>
      <c r="CF61" s="41"/>
      <c r="CG61" s="41"/>
      <c r="CH61" s="41"/>
      <c r="CI61" s="41"/>
      <c r="CJ61" s="41"/>
      <c r="CK61" s="41"/>
      <c r="CL61" s="41"/>
      <c r="CM61" s="41"/>
    </row>
    <row r="62" spans="1:91" ht="9.9499999999999993" customHeight="1" x14ac:dyDescent="0.2">
      <c r="A62" s="33">
        <v>1</v>
      </c>
      <c r="B62" s="73">
        <v>41813</v>
      </c>
      <c r="C62" s="74"/>
      <c r="D62" s="75" t="s">
        <v>83</v>
      </c>
      <c r="E62" s="1">
        <v>2</v>
      </c>
      <c r="F62" s="1">
        <v>1</v>
      </c>
      <c r="G62" s="76" t="s">
        <v>107</v>
      </c>
      <c r="H62" s="85"/>
      <c r="I62" s="92">
        <f>Q62</f>
        <v>2</v>
      </c>
      <c r="J62" s="108" t="str">
        <f>INDEX(U61:U64,MATCH(S62,$T61:$T64,0))</f>
        <v>Russie</v>
      </c>
      <c r="K62" s="94">
        <f>INDEX(V61:V64,MATCH(S62,$T61:$T64,0))</f>
        <v>6</v>
      </c>
      <c r="L62" s="95">
        <f>INDEX(W61:W64,MATCH(S62,$T61:$T64,0))</f>
        <v>4</v>
      </c>
      <c r="M62" s="94">
        <f>INDEX(X61:X64,MATCH(S62,$T61:$T64,0))</f>
        <v>3</v>
      </c>
      <c r="N62" s="96">
        <f>INDEX(Y61:Y64,MATCH(S62,$T61:$T64,0))</f>
        <v>1</v>
      </c>
      <c r="O62" s="85"/>
      <c r="P62" s="85"/>
      <c r="Q62" s="47">
        <f>IF(ROUND(S62,0)=ROUND(S61,0),Q61,2)</f>
        <v>2</v>
      </c>
      <c r="R62" s="48">
        <f>ROUND(S62,0)</f>
        <v>2</v>
      </c>
      <c r="S62" s="49">
        <f>MAX(MIN(T61:T63),MIN(T61,T62,T64),MIN(T61,T63,T64),MIN(T62:T64))</f>
        <v>1.9700000000000002</v>
      </c>
      <c r="T62" s="58">
        <f>SUM(AL62:AO62)+2.46</f>
        <v>2.96</v>
      </c>
      <c r="U62" s="51" t="str">
        <f>G60</f>
        <v>Algérie</v>
      </c>
      <c r="V62" s="52">
        <f>SUM(Z62:AC62)</f>
        <v>3</v>
      </c>
      <c r="W62" s="53">
        <f>F60+F63+E65</f>
        <v>2</v>
      </c>
      <c r="X62" s="52">
        <f>E60+E63+F65</f>
        <v>4</v>
      </c>
      <c r="Y62" s="54">
        <f>W62-X62</f>
        <v>-2</v>
      </c>
      <c r="Z62" s="52">
        <f>IF(ISBLANK(F60),0,IF(AA61=3,0,IF(AA61=1,1,3)))</f>
        <v>0</v>
      </c>
      <c r="AA62" s="52" t="s">
        <v>15</v>
      </c>
      <c r="AB62" s="52">
        <f>IF(ISBLANK(E65),0,IF(AA63=3,0,IF(AA63=1,1,3)))</f>
        <v>0</v>
      </c>
      <c r="AC62" s="52">
        <f>IF(ISBLANK(F63),0,IF(F63&gt;E63,3,IF(F63=E63,1,0)))</f>
        <v>3</v>
      </c>
      <c r="AD62" s="53" t="b">
        <f>(10*(Y61-Y62)+W61-W62&lt;0)</f>
        <v>0</v>
      </c>
      <c r="AE62" s="52" t="s">
        <v>15</v>
      </c>
      <c r="AF62" s="52" t="b">
        <f>10*(Y62-Y63)+W62-W63&gt;0</f>
        <v>0</v>
      </c>
      <c r="AG62" s="54" t="b">
        <f>10*(Y62-Y64)+W62-W64&gt;0</f>
        <v>1</v>
      </c>
      <c r="AH62" s="53">
        <f>10000*(Z62+AB62)+(F60-E60+E65-F65)*100+(F60+E65)</f>
        <v>-299</v>
      </c>
      <c r="AI62" s="52">
        <f>10000*(Z62+AC62)+(F60-E60+F63-E63)*100+(F60+F63)</f>
        <v>29901</v>
      </c>
      <c r="AJ62" s="52" t="s">
        <v>15</v>
      </c>
      <c r="AK62" s="54">
        <f>10000*(AB62+AC62)+(F63-E63+E65-F65)*100+(F63+E65)</f>
        <v>30002</v>
      </c>
      <c r="AL62" s="59">
        <f>-AM61</f>
        <v>0.5</v>
      </c>
      <c r="AM62" s="52" t="s">
        <v>15</v>
      </c>
      <c r="AN62" s="55">
        <f>IF($V62&gt;$V63,-0.5,IF($V63&gt;$V62,0.5,IF(AF62,-0.5,IF(AE63,0.5,BD62))))</f>
        <v>0.5</v>
      </c>
      <c r="AO62" s="56">
        <f>IF($V62&gt;$V64,-0.5,IF($V64&gt;$V62,0.5,IF(AG62,-0.5,IF(AE64,0.5,BE62))))</f>
        <v>-0.5</v>
      </c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53"/>
      <c r="BC62" s="52" t="s">
        <v>15</v>
      </c>
      <c r="BD62" s="52">
        <f>IF($AX61,IF(F65-E65&lt;0,-0.5,IF(E65-F65&lt;0,0.5,0)),IF($AQ61,IF($AH62&gt;$AH63,-0.5,IF($AH62&lt;$AH63,0.5,0)),IF($AT61,IF($AK62&gt;$AK63,-0.5,IF($AK62&lt;$AK63,0.5,0)),0)))</f>
        <v>0</v>
      </c>
      <c r="BE62" s="54">
        <f>IF($AY61,IF(E63-F63&lt;0,-0.5,IF(F63-E63&lt;0,0.5,0)),IF($AR61,IF($AI62&gt;$AI64,-0.5,IF($AI62&lt;$AI64,0.5,0)),IF($AT61,IF($AK62&gt;$AK64,-0.5,IF($AK62&lt;$AK64,0.5,0)),0)))</f>
        <v>0</v>
      </c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41"/>
      <c r="CE62" s="41"/>
      <c r="CF62" s="41"/>
      <c r="CG62" s="41"/>
      <c r="CH62" s="41"/>
      <c r="CI62" s="41"/>
      <c r="CJ62" s="41"/>
      <c r="CK62" s="41"/>
      <c r="CL62" s="41"/>
      <c r="CM62" s="41"/>
    </row>
    <row r="63" spans="1:91" ht="9.9499999999999993" customHeight="1" x14ac:dyDescent="0.2">
      <c r="A63" s="33">
        <v>0</v>
      </c>
      <c r="B63" s="73">
        <v>41812</v>
      </c>
      <c r="C63" s="74"/>
      <c r="D63" s="75" t="s">
        <v>99</v>
      </c>
      <c r="E63" s="1">
        <v>0</v>
      </c>
      <c r="F63" s="1">
        <v>1</v>
      </c>
      <c r="G63" s="76" t="s">
        <v>91</v>
      </c>
      <c r="H63" s="85"/>
      <c r="I63" s="92">
        <f>Q63</f>
        <v>3</v>
      </c>
      <c r="J63" s="75" t="str">
        <f>INDEX(U61:U64,MATCH(S63,$T61:$T64,0))</f>
        <v>Algérie</v>
      </c>
      <c r="K63" s="97">
        <f>INDEX(V61:V64,MATCH(S63,$T61:$T64,0))</f>
        <v>3</v>
      </c>
      <c r="L63" s="98">
        <f>INDEX(W61:W64,MATCH(S63,$T61:$T64,0))</f>
        <v>2</v>
      </c>
      <c r="M63" s="97">
        <f>INDEX(X61:X64,MATCH(S63,$T61:$T64,0))</f>
        <v>4</v>
      </c>
      <c r="N63" s="99">
        <f>INDEX(Y61:Y64,MATCH(S63,$T61:$T64,0))</f>
        <v>-2</v>
      </c>
      <c r="O63" s="85"/>
      <c r="P63" s="85"/>
      <c r="Q63" s="47">
        <f>IF(ROUND(S63,0)=ROUND(S62,0),Q62,3)</f>
        <v>3</v>
      </c>
      <c r="R63" s="48">
        <f>ROUND(S63,0)</f>
        <v>3</v>
      </c>
      <c r="S63" s="49">
        <f>MIN(MAX(T61:T63),MAX(T61,T62,T64),MAX(T61,T63,T64),MAX(T62:T64))</f>
        <v>2.96</v>
      </c>
      <c r="T63" s="58">
        <f>SUM(AL63:AO63)+2.47</f>
        <v>1.9700000000000002</v>
      </c>
      <c r="U63" s="51" t="str">
        <f>D61</f>
        <v>Russie</v>
      </c>
      <c r="V63" s="52">
        <f>SUM(Z63:AC63)</f>
        <v>6</v>
      </c>
      <c r="W63" s="53">
        <f>E61+F62+F65</f>
        <v>4</v>
      </c>
      <c r="X63" s="52">
        <f>F61+E62+E65</f>
        <v>3</v>
      </c>
      <c r="Y63" s="54">
        <f>W63-X63</f>
        <v>1</v>
      </c>
      <c r="Z63" s="52">
        <f>IF(ISBLANK(F62),0,IF(AB61=3,0,IF(AB61=1,1,3)))</f>
        <v>0</v>
      </c>
      <c r="AA63" s="52">
        <f>IF(ISBLANK(F65),0,IF(F65&gt;E65,3,IF(F65=E65,1,0)))</f>
        <v>3</v>
      </c>
      <c r="AB63" s="52" t="s">
        <v>15</v>
      </c>
      <c r="AC63" s="52">
        <f>IF(ISBLANK(E61),0,IF(E61&gt;F61,3,IF(E61=F61,1,0)))</f>
        <v>3</v>
      </c>
      <c r="AD63" s="53" t="b">
        <f>10*(Y61-Y63)+W61-W63&lt;0</f>
        <v>0</v>
      </c>
      <c r="AE63" s="52" t="b">
        <f>10*(Y62-Y63)+W62-W63&lt;0</f>
        <v>1</v>
      </c>
      <c r="AF63" s="52" t="s">
        <v>15</v>
      </c>
      <c r="AG63" s="54" t="b">
        <f>10*(Y63-Y64)+W63-W64&gt;0</f>
        <v>1</v>
      </c>
      <c r="AH63" s="53">
        <f>10000*(Z63+AA63)+(F62-E62+F65-E65)*100+(F62+F65)</f>
        <v>30003</v>
      </c>
      <c r="AI63" s="52" t="s">
        <v>15</v>
      </c>
      <c r="AJ63" s="52">
        <f>10000*(Z63+AC63)+(E61-F61+F62-E62)*100+(E61+F62)</f>
        <v>30002</v>
      </c>
      <c r="AK63" s="54">
        <f>10000*(AA63+AC63)+(E61-F61+F65-E65)*100+(E61+F65)</f>
        <v>60203</v>
      </c>
      <c r="AL63" s="59">
        <f>-AN61</f>
        <v>0.5</v>
      </c>
      <c r="AM63" s="55">
        <f>-AN62</f>
        <v>-0.5</v>
      </c>
      <c r="AN63" s="55" t="s">
        <v>15</v>
      </c>
      <c r="AO63" s="56">
        <f>IF($V63&gt;$V64,-0.5,IF($V64&gt;$V63,0.5,IF(AG63,-0.5,IF(AF64,0.5,BE63))))</f>
        <v>-0.5</v>
      </c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  <c r="BB63" s="53"/>
      <c r="BC63" s="52"/>
      <c r="BD63" s="52" t="s">
        <v>15</v>
      </c>
      <c r="BE63" s="54">
        <f>IF($AZ61,IF(F61-E61&lt;0,-0.5,IF(E61-F61&lt;0,0.5,0)),IF($AS61,IF($AJ63&gt;$AJ64,-0.5,IF($AJ63&lt;$AJ64,0.5,0)),IF($AT61,IF($AK63&gt;$AK64,-0.5,IF($AK63&lt;$AK64,0.5,0)),0)))</f>
        <v>0</v>
      </c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41"/>
      <c r="CE63" s="41"/>
      <c r="CF63" s="41"/>
      <c r="CG63" s="41"/>
      <c r="CH63" s="41"/>
      <c r="CI63" s="41"/>
      <c r="CJ63" s="41"/>
      <c r="CK63" s="41"/>
      <c r="CL63" s="41"/>
      <c r="CM63" s="41"/>
    </row>
    <row r="64" spans="1:91" ht="9.9499999999999993" customHeight="1" x14ac:dyDescent="0.2">
      <c r="A64" s="33">
        <v>0</v>
      </c>
      <c r="B64" s="73">
        <v>41816</v>
      </c>
      <c r="C64" s="74"/>
      <c r="D64" s="75" t="s">
        <v>99</v>
      </c>
      <c r="E64" s="1">
        <v>1</v>
      </c>
      <c r="F64" s="1">
        <v>2</v>
      </c>
      <c r="G64" s="76" t="s">
        <v>83</v>
      </c>
      <c r="H64" s="85"/>
      <c r="I64" s="100">
        <f>Q64</f>
        <v>4</v>
      </c>
      <c r="J64" s="79" t="str">
        <f>INDEX(U61:U64,MATCH(S64,$T61:$T64,0))</f>
        <v>Corée du Sud</v>
      </c>
      <c r="K64" s="101">
        <f>INDEX(V61:V64,MATCH(S64,$T61:$T64,0))</f>
        <v>0</v>
      </c>
      <c r="L64" s="102">
        <f>INDEX(W61:W64,MATCH(S64,$T61:$T64,0))</f>
        <v>1</v>
      </c>
      <c r="M64" s="101">
        <f>INDEX(X61:X64,MATCH(S64,$T61:$T64,0))</f>
        <v>4</v>
      </c>
      <c r="N64" s="103">
        <f>INDEX(Y61:Y64,MATCH(S64,$T61:$T64,0))</f>
        <v>-3</v>
      </c>
      <c r="O64" s="85"/>
      <c r="P64" s="85"/>
      <c r="Q64" s="47">
        <f>IF(ROUND(S64,0)=ROUND(S63,0),Q63,4)</f>
        <v>4</v>
      </c>
      <c r="R64" s="48">
        <f>ROUND(S64,0)</f>
        <v>4</v>
      </c>
      <c r="S64" s="49">
        <f>MAX(T61:T64)</f>
        <v>3.98</v>
      </c>
      <c r="T64" s="61">
        <f>SUM(AL64:AO64)+2.48</f>
        <v>3.98</v>
      </c>
      <c r="U64" s="62" t="str">
        <f>G61</f>
        <v>Corée du Sud</v>
      </c>
      <c r="V64" s="57">
        <f>SUM(Z64:AC64)</f>
        <v>0</v>
      </c>
      <c r="W64" s="63">
        <f>F61+E63+E64</f>
        <v>1</v>
      </c>
      <c r="X64" s="57">
        <f>E61+F63+F64</f>
        <v>4</v>
      </c>
      <c r="Y64" s="64">
        <f>W64-X64</f>
        <v>-3</v>
      </c>
      <c r="Z64" s="57">
        <f>IF(ISBLANK(E64),0,IF(AC61=3,0,IF(AC61=1,1,3)))</f>
        <v>0</v>
      </c>
      <c r="AA64" s="57">
        <f>IF(ISBLANK(E63),0,IF(AC62=3,0,IF(AC62=1,1,3)))</f>
        <v>0</v>
      </c>
      <c r="AB64" s="57">
        <f>IF(ISBLANK(F61),0,IF(AC63=3,0,IF(AC63=1,1,3)))</f>
        <v>0</v>
      </c>
      <c r="AC64" s="57" t="s">
        <v>15</v>
      </c>
      <c r="AD64" s="63" t="b">
        <f>10*(Y61-Y64)+W61-W64&lt;0</f>
        <v>0</v>
      </c>
      <c r="AE64" s="57" t="b">
        <f>10*(Y62-Y64)+W62-W64&lt;0</f>
        <v>0</v>
      </c>
      <c r="AF64" s="57" t="b">
        <f>10*(Y63-Y64)+W63-W64&lt;0</f>
        <v>0</v>
      </c>
      <c r="AG64" s="64" t="s">
        <v>15</v>
      </c>
      <c r="AH64" s="63" t="s">
        <v>15</v>
      </c>
      <c r="AI64" s="57">
        <f>10000*(Z64+AA64)+(E63-F63+E64-F64)*100+(E63+E64)</f>
        <v>-199</v>
      </c>
      <c r="AJ64" s="57">
        <f>10000*(Z64+AB64)+(E64-F64+F61-E61)*100+(E64+F61)</f>
        <v>-199</v>
      </c>
      <c r="AK64" s="64">
        <f>10000*(AA64+AB64)+(E63-F63+F61-E61)*100+(E63+F61)</f>
        <v>-200</v>
      </c>
      <c r="AL64" s="65">
        <f>-AO61</f>
        <v>0.5</v>
      </c>
      <c r="AM64" s="66">
        <f>-AO62</f>
        <v>0.5</v>
      </c>
      <c r="AN64" s="66">
        <f>-AO63</f>
        <v>0.5</v>
      </c>
      <c r="AO64" s="64" t="s">
        <v>15</v>
      </c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  <c r="BB64" s="63"/>
      <c r="BC64" s="57"/>
      <c r="BD64" s="57"/>
      <c r="BE64" s="64" t="s">
        <v>15</v>
      </c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41"/>
      <c r="CE64" s="41"/>
      <c r="CF64" s="41"/>
      <c r="CG64" s="41"/>
      <c r="CH64" s="41"/>
      <c r="CI64" s="41"/>
      <c r="CJ64" s="41"/>
      <c r="CK64" s="41"/>
      <c r="CL64" s="41"/>
      <c r="CM64" s="41"/>
    </row>
    <row r="65" spans="1:91" ht="9.9499999999999993" customHeight="1" x14ac:dyDescent="0.2">
      <c r="A65" s="33">
        <v>0</v>
      </c>
      <c r="B65" s="77">
        <v>41816</v>
      </c>
      <c r="C65" s="78"/>
      <c r="D65" s="79" t="s">
        <v>91</v>
      </c>
      <c r="E65" s="1">
        <v>1</v>
      </c>
      <c r="F65" s="1">
        <v>2</v>
      </c>
      <c r="G65" s="80" t="s">
        <v>107</v>
      </c>
      <c r="H65" s="85"/>
      <c r="I65" s="104"/>
      <c r="J65" s="105" t="str">
        <f>IF(OR(I63&lt;3,I62&lt;2),"TIRAGE AU SORT !!!"," ")</f>
        <v xml:space="preserve"> </v>
      </c>
      <c r="K65" s="106"/>
      <c r="L65" s="106"/>
      <c r="M65" s="106"/>
      <c r="N65" s="106"/>
      <c r="O65" s="85"/>
      <c r="P65" s="85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41"/>
      <c r="CE65" s="41"/>
      <c r="CF65" s="41"/>
      <c r="CG65" s="41"/>
      <c r="CH65" s="41"/>
      <c r="CI65" s="41"/>
      <c r="CJ65" s="41"/>
      <c r="CK65" s="41"/>
      <c r="CL65" s="41"/>
      <c r="CM65" s="41"/>
    </row>
    <row r="66" spans="1:91" x14ac:dyDescent="0.2">
      <c r="A66" s="33"/>
      <c r="B66" s="34"/>
      <c r="C66" s="35"/>
      <c r="D66" s="39"/>
      <c r="E66" s="36"/>
      <c r="F66" s="36"/>
      <c r="G66" s="40"/>
      <c r="H66" s="33"/>
      <c r="I66" s="33"/>
      <c r="J66" s="33"/>
      <c r="K66" s="33"/>
      <c r="L66" s="33"/>
      <c r="M66" s="33"/>
      <c r="N66" s="33"/>
      <c r="O66" s="33"/>
      <c r="P66" s="33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41"/>
      <c r="CE66" s="41"/>
      <c r="CF66" s="41"/>
      <c r="CG66" s="41"/>
      <c r="CH66" s="41"/>
      <c r="CI66" s="41"/>
      <c r="CJ66" s="41"/>
      <c r="CK66" s="41"/>
      <c r="CL66" s="41"/>
      <c r="CM66" s="41"/>
    </row>
    <row r="67" spans="1:91" x14ac:dyDescent="0.2">
      <c r="A67" s="33"/>
      <c r="B67" s="34"/>
      <c r="C67" s="35"/>
      <c r="D67" s="34"/>
      <c r="E67" s="36"/>
      <c r="F67" s="36"/>
      <c r="G67" s="37"/>
      <c r="H67" s="33"/>
      <c r="I67" s="33"/>
      <c r="J67" s="33"/>
      <c r="K67" s="33"/>
      <c r="L67" s="33"/>
      <c r="M67" s="33"/>
      <c r="N67" s="33"/>
      <c r="O67" s="33"/>
      <c r="P67" s="33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41"/>
      <c r="CE67" s="41"/>
      <c r="CF67" s="41"/>
      <c r="CG67" s="41"/>
      <c r="CH67" s="41"/>
      <c r="CI67" s="41"/>
      <c r="CJ67" s="41"/>
      <c r="CK67" s="41"/>
      <c r="CL67" s="41"/>
      <c r="CM67" s="41"/>
    </row>
    <row r="68" spans="1:91" x14ac:dyDescent="0.2">
      <c r="A68" s="33"/>
      <c r="B68" s="34"/>
      <c r="C68" s="35"/>
      <c r="D68" s="34"/>
      <c r="E68" s="36"/>
      <c r="F68" s="36"/>
      <c r="G68" s="37"/>
      <c r="H68" s="33"/>
      <c r="I68" s="33"/>
      <c r="J68" s="33"/>
      <c r="K68" s="33"/>
      <c r="L68" s="33"/>
      <c r="M68" s="33"/>
      <c r="N68" s="33"/>
      <c r="O68" s="33"/>
      <c r="P68" s="33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41"/>
      <c r="CE68" s="41"/>
      <c r="CF68" s="41"/>
      <c r="CG68" s="41"/>
      <c r="CH68" s="41"/>
      <c r="CI68" s="41"/>
      <c r="CJ68" s="41"/>
      <c r="CK68" s="41"/>
      <c r="CL68" s="41"/>
      <c r="CM68" s="41"/>
    </row>
    <row r="69" spans="1:91" x14ac:dyDescent="0.2">
      <c r="A69" s="33"/>
      <c r="B69" s="34"/>
      <c r="C69" s="35"/>
      <c r="D69" s="34"/>
      <c r="E69" s="36"/>
      <c r="F69" s="36"/>
      <c r="G69" s="37"/>
      <c r="H69" s="33"/>
      <c r="I69" s="33"/>
      <c r="J69" s="33"/>
      <c r="K69" s="33"/>
      <c r="L69" s="33"/>
      <c r="M69" s="33"/>
      <c r="N69" s="33"/>
      <c r="O69" s="33"/>
      <c r="P69" s="33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41"/>
      <c r="CE69" s="41"/>
      <c r="CF69" s="41"/>
      <c r="CG69" s="41"/>
      <c r="CH69" s="41"/>
      <c r="CI69" s="41"/>
      <c r="CJ69" s="41"/>
      <c r="CK69" s="41"/>
      <c r="CL69" s="41"/>
      <c r="CM69" s="41"/>
    </row>
    <row r="70" spans="1:91" x14ac:dyDescent="0.2">
      <c r="A70" s="33"/>
      <c r="B70" s="34"/>
      <c r="C70" s="35"/>
      <c r="D70" s="34"/>
      <c r="E70" s="36"/>
      <c r="F70" s="36"/>
      <c r="G70" s="37"/>
      <c r="H70" s="33"/>
      <c r="I70" s="33"/>
      <c r="J70" s="33"/>
      <c r="K70" s="33"/>
      <c r="L70" s="33"/>
      <c r="M70" s="33"/>
      <c r="N70" s="33"/>
      <c r="O70" s="33"/>
      <c r="P70" s="33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41"/>
      <c r="CE70" s="41"/>
      <c r="CF70" s="41"/>
      <c r="CG70" s="41"/>
      <c r="CH70" s="41"/>
      <c r="CI70" s="41"/>
      <c r="CJ70" s="41"/>
      <c r="CK70" s="41"/>
      <c r="CL70" s="41"/>
      <c r="CM70" s="41"/>
    </row>
    <row r="71" spans="1:91" x14ac:dyDescent="0.2">
      <c r="A71" s="33"/>
      <c r="B71" s="34"/>
      <c r="C71" s="35"/>
      <c r="D71" s="34"/>
      <c r="E71" s="36"/>
      <c r="F71" s="36"/>
      <c r="G71" s="37"/>
      <c r="H71" s="33"/>
      <c r="I71" s="33"/>
      <c r="J71" s="33"/>
      <c r="K71" s="33"/>
      <c r="L71" s="33"/>
      <c r="M71" s="33"/>
      <c r="N71" s="33"/>
      <c r="O71" s="33"/>
      <c r="P71" s="33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41"/>
      <c r="CE71" s="41"/>
      <c r="CF71" s="41"/>
      <c r="CG71" s="41"/>
      <c r="CH71" s="41"/>
      <c r="CI71" s="41"/>
      <c r="CJ71" s="41"/>
      <c r="CK71" s="41"/>
      <c r="CL71" s="41"/>
      <c r="CM71" s="41"/>
    </row>
    <row r="72" spans="1:91" x14ac:dyDescent="0.2">
      <c r="A72" s="33"/>
      <c r="B72" s="34"/>
      <c r="C72" s="35"/>
      <c r="D72" s="34"/>
      <c r="E72" s="36"/>
      <c r="F72" s="36"/>
      <c r="G72" s="37"/>
      <c r="H72" s="33"/>
      <c r="I72" s="33"/>
      <c r="J72" s="33"/>
      <c r="K72" s="33"/>
      <c r="L72" s="33"/>
      <c r="M72" s="33"/>
      <c r="N72" s="33"/>
      <c r="O72" s="33"/>
      <c r="P72" s="33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41"/>
      <c r="CE72" s="41"/>
      <c r="CF72" s="41"/>
      <c r="CG72" s="41"/>
      <c r="CH72" s="41"/>
      <c r="CI72" s="41"/>
      <c r="CJ72" s="41"/>
      <c r="CK72" s="41"/>
      <c r="CL72" s="41"/>
      <c r="CM72" s="41"/>
    </row>
    <row r="73" spans="1:91" x14ac:dyDescent="0.2">
      <c r="A73" s="33"/>
      <c r="B73" s="34"/>
      <c r="C73" s="35"/>
      <c r="D73" s="34"/>
      <c r="E73" s="36"/>
      <c r="F73" s="36"/>
      <c r="G73" s="37"/>
      <c r="H73" s="33"/>
      <c r="I73" s="33"/>
      <c r="J73" s="33"/>
      <c r="K73" s="33"/>
      <c r="L73" s="33"/>
      <c r="M73" s="33"/>
      <c r="N73" s="33"/>
      <c r="O73" s="33"/>
      <c r="P73" s="33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33"/>
      <c r="BG73" s="33"/>
      <c r="BH73" s="33"/>
      <c r="BI73" s="33"/>
      <c r="BJ73" s="33"/>
      <c r="BK73" s="33"/>
      <c r="BL73" s="33"/>
      <c r="BM73" s="33"/>
      <c r="BN73" s="33"/>
      <c r="BO73" s="33"/>
      <c r="BP73" s="33"/>
      <c r="BQ73" s="33"/>
      <c r="BR73" s="33"/>
      <c r="BS73" s="33"/>
      <c r="BT73" s="33"/>
      <c r="BU73" s="33"/>
      <c r="BV73" s="33"/>
      <c r="BW73" s="33"/>
      <c r="BX73" s="33"/>
      <c r="BY73" s="33"/>
      <c r="BZ73" s="33"/>
      <c r="CA73" s="33"/>
      <c r="CB73" s="33"/>
      <c r="CC73" s="33"/>
      <c r="CD73" s="41"/>
      <c r="CE73" s="41"/>
      <c r="CF73" s="41"/>
      <c r="CG73" s="41"/>
      <c r="CH73" s="41"/>
      <c r="CI73" s="41"/>
      <c r="CJ73" s="41"/>
      <c r="CK73" s="41"/>
      <c r="CL73" s="41"/>
      <c r="CM73" s="41"/>
    </row>
    <row r="74" spans="1:91" x14ac:dyDescent="0.2">
      <c r="A74" s="33"/>
      <c r="B74" s="34"/>
      <c r="C74" s="35"/>
      <c r="D74" s="34"/>
      <c r="E74" s="36"/>
      <c r="F74" s="36"/>
      <c r="G74" s="37"/>
      <c r="H74" s="33"/>
      <c r="I74" s="33"/>
      <c r="J74" s="33"/>
      <c r="K74" s="33"/>
      <c r="L74" s="33"/>
      <c r="M74" s="33"/>
      <c r="N74" s="33"/>
      <c r="O74" s="33"/>
      <c r="P74" s="33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41"/>
      <c r="CE74" s="41"/>
      <c r="CF74" s="41"/>
      <c r="CG74" s="41"/>
      <c r="CH74" s="41"/>
      <c r="CI74" s="41"/>
      <c r="CJ74" s="41"/>
      <c r="CK74" s="41"/>
      <c r="CL74" s="41"/>
      <c r="CM74" s="41"/>
    </row>
    <row r="75" spans="1:91" x14ac:dyDescent="0.2">
      <c r="A75" s="33"/>
      <c r="B75" s="34"/>
      <c r="C75" s="35"/>
      <c r="D75" s="34"/>
      <c r="E75" s="36"/>
      <c r="F75" s="36"/>
      <c r="G75" s="37"/>
      <c r="H75" s="33"/>
      <c r="I75" s="33"/>
      <c r="J75" s="33"/>
      <c r="K75" s="33"/>
      <c r="L75" s="33"/>
      <c r="M75" s="33"/>
      <c r="N75" s="33"/>
      <c r="O75" s="33"/>
      <c r="P75" s="33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41"/>
      <c r="CE75" s="41"/>
      <c r="CF75" s="41"/>
      <c r="CG75" s="41"/>
      <c r="CH75" s="41"/>
      <c r="CI75" s="41"/>
      <c r="CJ75" s="41"/>
      <c r="CK75" s="41"/>
      <c r="CL75" s="41"/>
      <c r="CM75" s="41"/>
    </row>
    <row r="76" spans="1:91" x14ac:dyDescent="0.2">
      <c r="A76" s="33"/>
      <c r="B76" s="34"/>
      <c r="C76" s="35"/>
      <c r="D76" s="34"/>
      <c r="E76" s="36"/>
      <c r="F76" s="36"/>
      <c r="G76" s="37"/>
      <c r="H76" s="33"/>
      <c r="I76" s="33"/>
      <c r="J76" s="33"/>
      <c r="K76" s="33"/>
      <c r="L76" s="33"/>
      <c r="M76" s="33"/>
      <c r="N76" s="33"/>
      <c r="O76" s="33"/>
      <c r="P76" s="33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41"/>
      <c r="CE76" s="41"/>
      <c r="CF76" s="41"/>
      <c r="CG76" s="41"/>
      <c r="CH76" s="41"/>
      <c r="CI76" s="41"/>
      <c r="CJ76" s="41"/>
      <c r="CK76" s="41"/>
      <c r="CL76" s="41"/>
      <c r="CM76" s="41"/>
    </row>
    <row r="77" spans="1:91" x14ac:dyDescent="0.2">
      <c r="A77" s="33"/>
      <c r="B77" s="34"/>
      <c r="C77" s="35"/>
      <c r="D77" s="34"/>
      <c r="E77" s="36"/>
      <c r="F77" s="36"/>
      <c r="G77" s="37"/>
      <c r="H77" s="33"/>
      <c r="I77" s="33"/>
      <c r="J77" s="33"/>
      <c r="K77" s="33"/>
      <c r="L77" s="33"/>
      <c r="M77" s="33"/>
      <c r="N77" s="33"/>
      <c r="O77" s="33"/>
      <c r="P77" s="33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41"/>
      <c r="CE77" s="41"/>
      <c r="CF77" s="41"/>
      <c r="CG77" s="41"/>
      <c r="CH77" s="41"/>
      <c r="CI77" s="41"/>
      <c r="CJ77" s="41"/>
      <c r="CK77" s="41"/>
      <c r="CL77" s="41"/>
      <c r="CM77" s="41"/>
    </row>
    <row r="78" spans="1:91" x14ac:dyDescent="0.2">
      <c r="A78" s="33"/>
      <c r="B78" s="34"/>
      <c r="C78" s="35"/>
      <c r="D78" s="34"/>
      <c r="E78" s="36"/>
      <c r="F78" s="36"/>
      <c r="G78" s="37"/>
      <c r="H78" s="33"/>
      <c r="I78" s="33"/>
      <c r="J78" s="33"/>
      <c r="K78" s="33"/>
      <c r="L78" s="33"/>
      <c r="M78" s="33"/>
      <c r="N78" s="33"/>
      <c r="O78" s="33"/>
      <c r="P78" s="33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41"/>
      <c r="CE78" s="41"/>
      <c r="CF78" s="41"/>
      <c r="CG78" s="41"/>
      <c r="CH78" s="41"/>
      <c r="CI78" s="41"/>
      <c r="CJ78" s="41"/>
      <c r="CK78" s="41"/>
      <c r="CL78" s="41"/>
      <c r="CM78" s="41"/>
    </row>
    <row r="79" spans="1:91" x14ac:dyDescent="0.2">
      <c r="A79" s="33"/>
      <c r="B79" s="34"/>
      <c r="C79" s="35"/>
      <c r="D79" s="34"/>
      <c r="E79" s="36"/>
      <c r="F79" s="36"/>
      <c r="G79" s="37"/>
      <c r="H79" s="33"/>
      <c r="I79" s="33"/>
      <c r="J79" s="33"/>
      <c r="K79" s="33"/>
      <c r="L79" s="33"/>
      <c r="M79" s="33"/>
      <c r="N79" s="33"/>
      <c r="O79" s="33"/>
      <c r="P79" s="33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41"/>
      <c r="CE79" s="41"/>
      <c r="CF79" s="41"/>
      <c r="CG79" s="41"/>
      <c r="CH79" s="41"/>
      <c r="CI79" s="41"/>
      <c r="CJ79" s="41"/>
      <c r="CK79" s="41"/>
      <c r="CL79" s="41"/>
      <c r="CM79" s="41"/>
    </row>
    <row r="80" spans="1:91" x14ac:dyDescent="0.2">
      <c r="A80" s="33"/>
      <c r="B80" s="34"/>
      <c r="C80" s="35"/>
      <c r="D80" s="34"/>
      <c r="E80" s="36"/>
      <c r="F80" s="36"/>
      <c r="G80" s="37"/>
      <c r="H80" s="33"/>
      <c r="I80" s="33"/>
      <c r="J80" s="33"/>
      <c r="K80" s="33"/>
      <c r="L80" s="33"/>
      <c r="M80" s="33"/>
      <c r="N80" s="33"/>
      <c r="O80" s="33"/>
      <c r="P80" s="33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41"/>
      <c r="CE80" s="41"/>
      <c r="CF80" s="41"/>
      <c r="CG80" s="41"/>
      <c r="CH80" s="41"/>
      <c r="CI80" s="41"/>
      <c r="CJ80" s="41"/>
      <c r="CK80" s="41"/>
      <c r="CL80" s="41"/>
      <c r="CM80" s="41"/>
    </row>
    <row r="81" spans="1:91" x14ac:dyDescent="0.2">
      <c r="A81" s="33"/>
      <c r="B81" s="34"/>
      <c r="C81" s="35"/>
      <c r="D81" s="34"/>
      <c r="E81" s="36"/>
      <c r="F81" s="36"/>
      <c r="G81" s="37"/>
      <c r="H81" s="33"/>
      <c r="I81" s="33"/>
      <c r="J81" s="33"/>
      <c r="K81" s="33"/>
      <c r="L81" s="33"/>
      <c r="M81" s="33"/>
      <c r="N81" s="33"/>
      <c r="O81" s="33"/>
      <c r="P81" s="33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33"/>
      <c r="BG81" s="33"/>
      <c r="BH81" s="33"/>
      <c r="BI81" s="33"/>
      <c r="BJ81" s="33"/>
      <c r="BK81" s="33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  <c r="CD81" s="41"/>
      <c r="CE81" s="41"/>
      <c r="CF81" s="41"/>
      <c r="CG81" s="41"/>
      <c r="CH81" s="41"/>
      <c r="CI81" s="41"/>
      <c r="CJ81" s="41"/>
      <c r="CK81" s="41"/>
      <c r="CL81" s="41"/>
      <c r="CM81" s="41"/>
    </row>
    <row r="82" spans="1:91" x14ac:dyDescent="0.2">
      <c r="A82" s="33"/>
      <c r="B82" s="34"/>
      <c r="C82" s="35"/>
      <c r="D82" s="34"/>
      <c r="E82" s="36"/>
      <c r="F82" s="36"/>
      <c r="G82" s="37"/>
      <c r="H82" s="33"/>
      <c r="I82" s="33"/>
      <c r="J82" s="33"/>
      <c r="K82" s="33"/>
      <c r="L82" s="33"/>
      <c r="M82" s="33"/>
      <c r="N82" s="33"/>
      <c r="O82" s="33"/>
      <c r="P82" s="33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41"/>
      <c r="CE82" s="41"/>
      <c r="CF82" s="41"/>
      <c r="CG82" s="41"/>
      <c r="CH82" s="41"/>
      <c r="CI82" s="41"/>
      <c r="CJ82" s="41"/>
      <c r="CK82" s="41"/>
      <c r="CL82" s="41"/>
      <c r="CM82" s="41"/>
    </row>
    <row r="83" spans="1:91" x14ac:dyDescent="0.2">
      <c r="A83" s="33"/>
      <c r="B83" s="34"/>
      <c r="C83" s="35"/>
      <c r="D83" s="34"/>
      <c r="E83" s="36"/>
      <c r="F83" s="36"/>
      <c r="G83" s="37"/>
      <c r="H83" s="33"/>
      <c r="I83" s="33"/>
      <c r="J83" s="33"/>
      <c r="K83" s="33"/>
      <c r="L83" s="33"/>
      <c r="M83" s="33"/>
      <c r="N83" s="33"/>
      <c r="O83" s="33"/>
      <c r="P83" s="33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33"/>
      <c r="BG83" s="33"/>
      <c r="BH83" s="33"/>
      <c r="BI83" s="33"/>
      <c r="BJ83" s="33"/>
      <c r="BK83" s="33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  <c r="CD83" s="41"/>
      <c r="CE83" s="41"/>
      <c r="CF83" s="41"/>
      <c r="CG83" s="41"/>
      <c r="CH83" s="41"/>
      <c r="CI83" s="41"/>
      <c r="CJ83" s="41"/>
      <c r="CK83" s="41"/>
      <c r="CL83" s="41"/>
      <c r="CM83" s="41"/>
    </row>
    <row r="84" spans="1:91" x14ac:dyDescent="0.2">
      <c r="A84" s="33"/>
      <c r="B84" s="34"/>
      <c r="C84" s="35"/>
      <c r="D84" s="34"/>
      <c r="E84" s="36"/>
      <c r="F84" s="36"/>
      <c r="G84" s="37"/>
      <c r="H84" s="33"/>
      <c r="I84" s="33"/>
      <c r="J84" s="33"/>
      <c r="K84" s="33"/>
      <c r="L84" s="33"/>
      <c r="M84" s="33"/>
      <c r="N84" s="33"/>
      <c r="O84" s="33"/>
      <c r="P84" s="33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33"/>
      <c r="BG84" s="33"/>
      <c r="BH84" s="33"/>
      <c r="BI84" s="33"/>
      <c r="BJ84" s="33"/>
      <c r="BK84" s="33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  <c r="CD84" s="41"/>
      <c r="CE84" s="41"/>
      <c r="CF84" s="41"/>
      <c r="CG84" s="41"/>
      <c r="CH84" s="41"/>
      <c r="CI84" s="41"/>
      <c r="CJ84" s="41"/>
      <c r="CK84" s="41"/>
      <c r="CL84" s="41"/>
      <c r="CM84" s="41"/>
    </row>
    <row r="85" spans="1:91" x14ac:dyDescent="0.2">
      <c r="A85" s="33"/>
      <c r="B85" s="34"/>
      <c r="C85" s="35"/>
      <c r="D85" s="34"/>
      <c r="E85" s="36"/>
      <c r="F85" s="36"/>
      <c r="G85" s="37"/>
      <c r="H85" s="33"/>
      <c r="I85" s="33"/>
      <c r="J85" s="33"/>
      <c r="K85" s="33"/>
      <c r="L85" s="33"/>
      <c r="M85" s="33"/>
      <c r="N85" s="33"/>
      <c r="O85" s="33"/>
      <c r="P85" s="33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33"/>
      <c r="BG85" s="33"/>
      <c r="BH85" s="33"/>
      <c r="BI85" s="33"/>
      <c r="BJ85" s="33"/>
      <c r="BK85" s="33"/>
      <c r="BL85" s="33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  <c r="BZ85" s="33"/>
      <c r="CA85" s="33"/>
      <c r="CB85" s="33"/>
      <c r="CC85" s="33"/>
      <c r="CD85" s="41"/>
      <c r="CE85" s="41"/>
      <c r="CF85" s="41"/>
      <c r="CG85" s="41"/>
      <c r="CH85" s="41"/>
      <c r="CI85" s="41"/>
      <c r="CJ85" s="41"/>
      <c r="CK85" s="41"/>
      <c r="CL85" s="41"/>
      <c r="CM85" s="41"/>
    </row>
    <row r="86" spans="1:91" x14ac:dyDescent="0.2">
      <c r="A86" s="33"/>
      <c r="B86" s="34"/>
      <c r="C86" s="35"/>
      <c r="D86" s="34"/>
      <c r="E86" s="36"/>
      <c r="F86" s="36"/>
      <c r="G86" s="37"/>
      <c r="H86" s="33"/>
      <c r="I86" s="33"/>
      <c r="J86" s="33"/>
      <c r="K86" s="33"/>
      <c r="L86" s="33"/>
      <c r="M86" s="33"/>
      <c r="N86" s="33"/>
      <c r="O86" s="33"/>
      <c r="P86" s="33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8"/>
      <c r="AR86" s="38"/>
      <c r="AS86" s="38"/>
      <c r="AT86" s="38"/>
      <c r="AU86" s="38"/>
      <c r="AV86" s="38"/>
      <c r="AW86" s="38"/>
      <c r="AX86" s="38"/>
      <c r="AY86" s="38"/>
      <c r="AZ86" s="38"/>
      <c r="BA86" s="38"/>
      <c r="BB86" s="38"/>
      <c r="BC86" s="38"/>
      <c r="BD86" s="38"/>
      <c r="BE86" s="38"/>
      <c r="BF86" s="33"/>
      <c r="BG86" s="33"/>
      <c r="BH86" s="33"/>
      <c r="BI86" s="33"/>
      <c r="BJ86" s="33"/>
      <c r="BK86" s="33"/>
      <c r="BL86" s="33"/>
      <c r="BM86" s="33"/>
      <c r="BN86" s="33"/>
      <c r="BO86" s="33"/>
      <c r="BP86" s="33"/>
      <c r="BQ86" s="33"/>
      <c r="BR86" s="33"/>
      <c r="BS86" s="33"/>
      <c r="BT86" s="33"/>
      <c r="BU86" s="33"/>
      <c r="BV86" s="33"/>
      <c r="BW86" s="33"/>
      <c r="BX86" s="33"/>
      <c r="BY86" s="33"/>
      <c r="BZ86" s="33"/>
      <c r="CA86" s="33"/>
      <c r="CB86" s="33"/>
      <c r="CC86" s="33"/>
      <c r="CD86" s="41"/>
      <c r="CE86" s="41"/>
      <c r="CF86" s="41"/>
      <c r="CG86" s="41"/>
      <c r="CH86" s="41"/>
      <c r="CI86" s="41"/>
      <c r="CJ86" s="41"/>
      <c r="CK86" s="41"/>
      <c r="CL86" s="41"/>
      <c r="CM86" s="41"/>
    </row>
    <row r="87" spans="1:91" x14ac:dyDescent="0.2">
      <c r="A87" s="33"/>
      <c r="B87" s="34"/>
      <c r="C87" s="35"/>
      <c r="D87" s="34"/>
      <c r="E87" s="36"/>
      <c r="F87" s="36"/>
      <c r="G87" s="37"/>
      <c r="H87" s="33"/>
      <c r="I87" s="33"/>
      <c r="J87" s="33"/>
      <c r="K87" s="33"/>
      <c r="L87" s="33"/>
      <c r="M87" s="33"/>
      <c r="N87" s="33"/>
      <c r="O87" s="33"/>
      <c r="P87" s="33"/>
      <c r="Q87" s="38"/>
      <c r="R87" s="38"/>
      <c r="S87" s="38"/>
      <c r="T87" s="38"/>
      <c r="U87" s="38"/>
      <c r="V87" s="38"/>
      <c r="W87" s="38"/>
      <c r="X87" s="38"/>
      <c r="Y87" s="38"/>
      <c r="Z87" s="38"/>
      <c r="AA87" s="38"/>
      <c r="AB87" s="38"/>
      <c r="AC87" s="38"/>
      <c r="AD87" s="38"/>
      <c r="AE87" s="38"/>
      <c r="AF87" s="38"/>
      <c r="AG87" s="38"/>
      <c r="AH87" s="38"/>
      <c r="AI87" s="38"/>
      <c r="AJ87" s="38"/>
      <c r="AK87" s="38"/>
      <c r="AL87" s="38"/>
      <c r="AM87" s="38"/>
      <c r="AN87" s="38"/>
      <c r="AO87" s="38"/>
      <c r="AP87" s="38"/>
      <c r="AQ87" s="38"/>
      <c r="AR87" s="38"/>
      <c r="AS87" s="38"/>
      <c r="AT87" s="38"/>
      <c r="AU87" s="38"/>
      <c r="AV87" s="38"/>
      <c r="AW87" s="38"/>
      <c r="AX87" s="38"/>
      <c r="AY87" s="38"/>
      <c r="AZ87" s="38"/>
      <c r="BA87" s="38"/>
      <c r="BB87" s="38"/>
      <c r="BC87" s="38"/>
      <c r="BD87" s="38"/>
      <c r="BE87" s="38"/>
      <c r="BF87" s="33"/>
      <c r="BG87" s="33"/>
      <c r="BH87" s="33"/>
      <c r="BI87" s="33"/>
      <c r="BJ87" s="33"/>
      <c r="BK87" s="33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  <c r="CD87" s="41"/>
      <c r="CE87" s="41"/>
      <c r="CF87" s="41"/>
      <c r="CG87" s="41"/>
      <c r="CH87" s="41"/>
      <c r="CI87" s="41"/>
      <c r="CJ87" s="41"/>
      <c r="CK87" s="41"/>
      <c r="CL87" s="41"/>
      <c r="CM87" s="41"/>
    </row>
    <row r="88" spans="1:91" x14ac:dyDescent="0.2">
      <c r="A88" s="33"/>
      <c r="B88" s="34"/>
      <c r="C88" s="35"/>
      <c r="D88" s="34"/>
      <c r="E88" s="36"/>
      <c r="F88" s="36"/>
      <c r="G88" s="37"/>
      <c r="H88" s="33"/>
      <c r="I88" s="33"/>
      <c r="J88" s="33"/>
      <c r="K88" s="33"/>
      <c r="L88" s="33"/>
      <c r="M88" s="33"/>
      <c r="N88" s="33"/>
      <c r="O88" s="33"/>
      <c r="P88" s="33"/>
      <c r="Q88" s="38"/>
      <c r="R88" s="38"/>
      <c r="S88" s="38"/>
      <c r="T88" s="38"/>
      <c r="U88" s="38"/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41"/>
      <c r="CE88" s="41"/>
      <c r="CF88" s="41"/>
      <c r="CG88" s="41"/>
      <c r="CH88" s="41"/>
      <c r="CI88" s="41"/>
      <c r="CJ88" s="41"/>
      <c r="CK88" s="41"/>
      <c r="CL88" s="41"/>
      <c r="CM88" s="41"/>
    </row>
    <row r="89" spans="1:91" x14ac:dyDescent="0.2">
      <c r="A89" s="33"/>
      <c r="B89" s="34"/>
      <c r="C89" s="35"/>
      <c r="D89" s="34"/>
      <c r="E89" s="36"/>
      <c r="F89" s="36"/>
      <c r="G89" s="37"/>
      <c r="H89" s="33"/>
      <c r="I89" s="33"/>
      <c r="J89" s="33"/>
      <c r="K89" s="33"/>
      <c r="L89" s="33"/>
      <c r="M89" s="33"/>
      <c r="N89" s="33"/>
      <c r="O89" s="33"/>
      <c r="P89" s="33"/>
      <c r="Q89" s="38"/>
      <c r="R89" s="38"/>
      <c r="S89" s="38"/>
      <c r="T89" s="38"/>
      <c r="U89" s="38"/>
      <c r="V89" s="38"/>
      <c r="W89" s="38"/>
      <c r="X89" s="38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3"/>
      <c r="BG89" s="33"/>
      <c r="BH89" s="33"/>
      <c r="BI89" s="33"/>
      <c r="BJ89" s="33"/>
      <c r="BK89" s="33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  <c r="CD89" s="41"/>
      <c r="CE89" s="41"/>
      <c r="CF89" s="41"/>
      <c r="CG89" s="41"/>
      <c r="CH89" s="41"/>
      <c r="CI89" s="41"/>
      <c r="CJ89" s="41"/>
      <c r="CK89" s="41"/>
      <c r="CL89" s="41"/>
      <c r="CM89" s="41"/>
    </row>
    <row r="90" spans="1:91" x14ac:dyDescent="0.2">
      <c r="A90" s="33"/>
      <c r="B90" s="34"/>
      <c r="C90" s="35"/>
      <c r="D90" s="34"/>
      <c r="E90" s="36"/>
      <c r="F90" s="36"/>
      <c r="G90" s="37"/>
      <c r="H90" s="33"/>
      <c r="I90" s="33"/>
      <c r="J90" s="33"/>
      <c r="K90" s="33"/>
      <c r="L90" s="33"/>
      <c r="M90" s="33"/>
      <c r="N90" s="33"/>
      <c r="O90" s="33"/>
      <c r="P90" s="33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38"/>
      <c r="AH90" s="38"/>
      <c r="AI90" s="38"/>
      <c r="AJ90" s="38"/>
      <c r="AK90" s="38"/>
      <c r="AL90" s="38"/>
      <c r="AM90" s="38"/>
      <c r="AN90" s="38"/>
      <c r="AO90" s="38"/>
      <c r="AP90" s="38"/>
      <c r="AQ90" s="38"/>
      <c r="AR90" s="38"/>
      <c r="AS90" s="38"/>
      <c r="AT90" s="38"/>
      <c r="AU90" s="38"/>
      <c r="AV90" s="38"/>
      <c r="AW90" s="38"/>
      <c r="AX90" s="38"/>
      <c r="AY90" s="38"/>
      <c r="AZ90" s="38"/>
      <c r="BA90" s="38"/>
      <c r="BB90" s="38"/>
      <c r="BC90" s="38"/>
      <c r="BD90" s="38"/>
      <c r="BE90" s="38"/>
      <c r="BF90" s="33"/>
      <c r="BG90" s="33"/>
      <c r="BH90" s="33"/>
      <c r="BI90" s="33"/>
      <c r="BJ90" s="33"/>
      <c r="BK90" s="33"/>
      <c r="BL90" s="33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  <c r="BZ90" s="33"/>
      <c r="CA90" s="33"/>
      <c r="CB90" s="33"/>
      <c r="CC90" s="33"/>
      <c r="CD90" s="41"/>
      <c r="CE90" s="41"/>
      <c r="CF90" s="41"/>
      <c r="CG90" s="41"/>
      <c r="CH90" s="41"/>
      <c r="CI90" s="41"/>
      <c r="CJ90" s="41"/>
      <c r="CK90" s="41"/>
      <c r="CL90" s="41"/>
      <c r="CM90" s="41"/>
    </row>
    <row r="91" spans="1:91" x14ac:dyDescent="0.2"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1"/>
      <c r="CK91" s="41"/>
      <c r="CL91" s="41"/>
      <c r="CM91" s="41"/>
    </row>
  </sheetData>
  <conditionalFormatting sqref="J31:N31 J39:N39 J7:N7 J23:N23 J15:N15 J47:N47 J55:N55 J63:N63">
    <cfRule type="expression" dxfId="1" priority="5" stopIfTrue="1">
      <formula>OR($I7&lt;3)</formula>
    </cfRule>
  </conditionalFormatting>
  <conditionalFormatting sqref="J32:N32 J40:N40 J8:N8 J24:N24 J16:N16 J48:N48 J56:N56 J64:N64">
    <cfRule type="expression" dxfId="0" priority="6" stopIfTrue="1">
      <formula>$I8&lt;3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outs:outSpaceData xmlns:outs="http://schemas.microsoft.com/office/2009/outspace/metadata">
  <outs:relatedDates>
    <outs:relatedDate>
      <outs:type>3</outs:type>
      <outs:displayName>Last Modified</outs:displayName>
      <outs:dateTime>2009-10-11T18:56:16Z</outs:dateTime>
      <outs:isPinned>true</outs:isPinned>
    </outs:relatedDate>
    <outs:relatedDate>
      <outs:type>2</outs:type>
      <outs:displayName>Created</outs:displayName>
      <outs:dateTime>2002-03-22T16:01:46Z</outs:dateTime>
      <outs:isPinned>true</outs:isPinned>
    </outs:relatedDate>
    <outs:relatedDate>
      <outs:type>4</outs:type>
      <outs:displayName>Last Printed</outs:displayName>
      <outs:dateTime>2006-06-20T04:29:08Z</outs:dateTime>
      <outs:isPinned>true</outs:isPinned>
    </outs:relatedDate>
  </outs:relatedDates>
  <outs:relatedDocuments>
    <outs:relatedDocument>
      <outs:type>2</outs:type>
      <outs:displayName>Other documents in current folder</outs:displayName>
      <outs:uri/>
      <outs:isPinned>true</outs:isPinned>
    </outs:relatedDocument>
  </outs:relatedDocuments>
  <outs:relatedPeople>
    <outs:relatedPeopleItem>
      <outs:category>Author</outs:category>
      <outs:people>
        <outs:relatedPerson>
          <outs:displayName>XaMaLa</outs:displayName>
          <outs:accountName/>
        </outs:relatedPerson>
      </outs:people>
      <outs:source>0</outs:source>
      <outs:isPinned>true</outs:isPinned>
    </outs:relatedPeopleItem>
    <outs:relatedPeopleItem>
      <outs:category>Last modified by</outs:category>
      <outs:people>
        <outs:relatedPerson>
          <outs:displayName>franckha</outs:displayName>
          <outs:accountName/>
        </outs:relatedPerson>
      </outs:people>
      <outs:source>0</outs:source>
      <outs:isPinned>true</outs:isPinned>
    </outs:relatedPeopleItem>
    <outs:relatedPeopleItem>
      <outs:category>Manager</outs:category>
      <outs:people/>
      <outs:source>0</outs:source>
      <outs:isPinned>false</outs:isPinned>
    </outs:relatedPeopleItem>
  </outs:relatedPeople>
  <propertyMetadataList xmlns="http://schemas.microsoft.com/office/2009/outspace/metadata">
    <propertyMetadata>
      <type>0</type>
      <propertyId>2228224</propertyId>
      <propertyName/>
      <isPinned>true</isPinned>
    </propertyMetadata>
    <propertyMetadata>
      <type>0</type>
      <propertyId>14</propertyId>
      <propertyName/>
      <isPinned>true</isPinned>
    </propertyMetadata>
    <propertyMetadata>
      <type>0</type>
      <propertyId>8</propertyId>
      <propertyName/>
      <isPinned>true</isPinned>
    </propertyMetadata>
    <propertyMetadata>
      <type>0</type>
      <propertyId>6</propertyId>
      <propertyName/>
      <isPinned>false</isPinned>
    </propertyMetadata>
    <propertyMetadata>
      <type>0</type>
      <propertyId>655365</propertyId>
      <propertyName/>
      <isPinned>false</isPinned>
    </propertyMetadata>
    <propertyMetadata>
      <type>0</type>
      <propertyId>1</propertyId>
      <propertyName/>
      <isPinned>false</isPinned>
    </propertyMetadata>
    <propertyMetadata>
      <type>0</type>
      <propertyId>0</propertyId>
      <propertyName/>
      <isPinned>true</isPinned>
    </propertyMetadata>
    <propertyMetadata>
      <type>0</type>
      <propertyId>13</propertyId>
      <propertyName/>
      <isPinned>false</isPinned>
    </propertyMetadata>
    <propertyMetadata>
      <type>0</type>
      <propertyId>1179653</propertyId>
      <propertyName/>
      <isPinned>false</isPinned>
    </propertyMetadata>
    <propertyMetadata>
      <type>0</type>
      <propertyId>22</propertyId>
      <propertyName/>
      <isPinned>false</isPinned>
    </propertyMetadata>
  </propertyMetadataList>
  <outs:corruptMetadataWasLost/>
</outs:outSpaceData>
</file>

<file path=customXml/itemProps1.xml><?xml version="1.0" encoding="utf-8"?>
<ds:datastoreItem xmlns:ds="http://schemas.openxmlformats.org/officeDocument/2006/customXml" ds:itemID="{8D14C11E-F36A-4CB3-BD28-4B060C18DA9C}">
  <ds:schemaRefs>
    <ds:schemaRef ds:uri="http://schemas.microsoft.com/office/2009/outspace/metadat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Poules CDM 2014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Coupe du Monde 2006</dc:title>
  <dc:creator>XaMaLa</dc:creator>
  <cp:lastModifiedBy>USER6</cp:lastModifiedBy>
  <cp:lastPrinted>2006-06-20T04:29:08Z</cp:lastPrinted>
  <dcterms:created xsi:type="dcterms:W3CDTF">2002-03-22T16:01:46Z</dcterms:created>
  <dcterms:modified xsi:type="dcterms:W3CDTF">2014-06-12T08:22:52Z</dcterms:modified>
</cp:coreProperties>
</file>