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22" i="1"/>
  <c r="F23"/>
  <c r="F24"/>
  <c r="F25"/>
  <c r="F26"/>
  <c r="F27"/>
  <c r="F28"/>
  <c r="F29"/>
  <c r="F30"/>
  <c r="F31"/>
  <c r="D12" s="1"/>
  <c r="F32"/>
  <c r="F33"/>
  <c r="F34"/>
  <c r="D4"/>
  <c r="D5"/>
  <c r="D6"/>
  <c r="D7"/>
  <c r="D8"/>
  <c r="D9"/>
  <c r="D10"/>
  <c r="D11"/>
  <c r="D13"/>
  <c r="D14"/>
  <c r="D15"/>
  <c r="D3"/>
  <c r="H14" l="1"/>
  <c r="E8" s="1"/>
  <c r="D17"/>
  <c r="D16"/>
  <c r="E4" l="1"/>
  <c r="E12"/>
  <c r="E10"/>
  <c r="E6"/>
  <c r="E11"/>
  <c r="E15"/>
  <c r="E7"/>
  <c r="E5"/>
  <c r="E9"/>
  <c r="E13"/>
  <c r="E14"/>
  <c r="H17"/>
  <c r="F14" s="1"/>
  <c r="E16"/>
  <c r="E3"/>
  <c r="F7" l="1"/>
  <c r="F11"/>
  <c r="F15"/>
  <c r="F10"/>
  <c r="F13"/>
  <c r="F6"/>
  <c r="F9"/>
  <c r="F5"/>
  <c r="F4"/>
  <c r="F8"/>
  <c r="F12"/>
  <c r="F3"/>
  <c r="H4"/>
</calcChain>
</file>

<file path=xl/sharedStrings.xml><?xml version="1.0" encoding="utf-8"?>
<sst xmlns="http://schemas.openxmlformats.org/spreadsheetml/2006/main" count="39" uniqueCount="29">
  <si>
    <r>
      <t>Chasseur lourd</t>
    </r>
    <r>
      <rPr>
        <sz val="11"/>
        <color theme="1"/>
        <rFont val="Calibri"/>
        <family val="2"/>
        <scheme val="minor"/>
      </rPr>
      <t/>
    </r>
  </si>
  <si>
    <r>
      <t>Vaisseau de bataille</t>
    </r>
    <r>
      <rPr>
        <sz val="11"/>
        <color theme="1"/>
        <rFont val="Calibri"/>
        <family val="2"/>
        <scheme val="minor"/>
      </rPr>
      <t/>
    </r>
  </si>
  <si>
    <r>
      <t>Destructeur</t>
    </r>
    <r>
      <rPr>
        <sz val="11"/>
        <color theme="1"/>
        <rFont val="Calibri"/>
        <family val="2"/>
        <scheme val="minor"/>
      </rPr>
      <t/>
    </r>
  </si>
  <si>
    <t xml:space="preserve">Petit transporteur </t>
  </si>
  <si>
    <t>Grand transporteur</t>
  </si>
  <si>
    <t xml:space="preserve">Vaisseau de colonisation </t>
  </si>
  <si>
    <t>Recycleur</t>
  </si>
  <si>
    <t>Sonde d'espionnage</t>
  </si>
  <si>
    <t xml:space="preserve">Chasseur léger </t>
  </si>
  <si>
    <t xml:space="preserve">Croiseur </t>
  </si>
  <si>
    <t xml:space="preserve">Traqueur </t>
  </si>
  <si>
    <t xml:space="preserve">Bombardier </t>
  </si>
  <si>
    <t xml:space="preserve">Etoile de la mort </t>
  </si>
  <si>
    <t>Quantité</t>
  </si>
  <si>
    <t>Coût total</t>
  </si>
  <si>
    <t>%</t>
  </si>
  <si>
    <t>Total avec recycleur:</t>
  </si>
  <si>
    <t>Total sans recycleur:</t>
  </si>
  <si>
    <t>Chasseur lourd</t>
  </si>
  <si>
    <t>Vaisseau de bataille</t>
  </si>
  <si>
    <t>Destructeur</t>
  </si>
  <si>
    <t>Champs à remplir :</t>
  </si>
  <si>
    <t>Pondération :</t>
  </si>
  <si>
    <t>Ressources totales :</t>
  </si>
  <si>
    <t>vaisseaux max</t>
  </si>
  <si>
    <t>valeur</t>
  </si>
  <si>
    <t>% max pour un type de vaisseau :</t>
  </si>
  <si>
    <t>Ressources disponibles pour la flotte combattante :</t>
  </si>
  <si>
    <t>Ressources restantes pour la flotte combattante :</t>
  </si>
</sst>
</file>

<file path=xl/styles.xml><?xml version="1.0" encoding="utf-8"?>
<styleSheet xmlns="http://schemas.openxmlformats.org/spreadsheetml/2006/main">
  <numFmts count="4">
    <numFmt numFmtId="164" formatCode="#,##0_ ;[Red]\-#,##0\ "/>
    <numFmt numFmtId="165" formatCode="#,##0.0_ ;[Red]\-#,##0.0\ "/>
    <numFmt numFmtId="166" formatCode="0.0000%"/>
    <numFmt numFmtId="167" formatCode="0_ ;[Red]\-0\ "/>
  </numFmts>
  <fonts count="15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164" fontId="0" fillId="2" borderId="0" xfId="0" applyNumberFormat="1" applyFill="1" applyProtection="1">
      <protection hidden="1"/>
    </xf>
    <xf numFmtId="164" fontId="1" fillId="3" borderId="1" xfId="0" applyNumberFormat="1" applyFont="1" applyFill="1" applyBorder="1" applyAlignment="1">
      <alignment horizontal="left" indent="1"/>
    </xf>
    <xf numFmtId="164" fontId="1" fillId="3" borderId="1" xfId="0" applyNumberFormat="1" applyFont="1" applyFill="1" applyBorder="1" applyAlignment="1" applyProtection="1">
      <alignment horizontal="right"/>
      <protection locked="0"/>
    </xf>
    <xf numFmtId="164" fontId="4" fillId="3" borderId="1" xfId="0" applyNumberFormat="1" applyFont="1" applyFill="1" applyBorder="1" applyAlignment="1">
      <alignment horizontal="left" indent="1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4" fillId="4" borderId="4" xfId="0" applyNumberFormat="1" applyFont="1" applyFill="1" applyBorder="1" applyAlignment="1" applyProtection="1">
      <alignment horizontal="right"/>
      <protection locked="0"/>
    </xf>
    <xf numFmtId="164" fontId="4" fillId="4" borderId="1" xfId="0" applyNumberFormat="1" applyFont="1" applyFill="1" applyBorder="1" applyAlignment="1">
      <alignment horizontal="left" indent="1"/>
    </xf>
    <xf numFmtId="164" fontId="4" fillId="4" borderId="1" xfId="0" applyNumberFormat="1" applyFont="1" applyFill="1" applyBorder="1" applyAlignment="1" applyProtection="1">
      <alignment horizontal="right"/>
      <protection locked="0"/>
    </xf>
    <xf numFmtId="164" fontId="1" fillId="4" borderId="1" xfId="0" applyNumberFormat="1" applyFont="1" applyFill="1" applyBorder="1" applyAlignment="1">
      <alignment horizontal="left" indent="1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164" fontId="1" fillId="4" borderId="2" xfId="0" applyNumberFormat="1" applyFont="1" applyFill="1" applyBorder="1" applyAlignment="1">
      <alignment horizontal="left" indent="1"/>
    </xf>
    <xf numFmtId="164" fontId="1" fillId="4" borderId="2" xfId="0" applyNumberFormat="1" applyFont="1" applyFill="1" applyBorder="1" applyAlignment="1" applyProtection="1">
      <alignment horizontal="right"/>
      <protection locked="0"/>
    </xf>
    <xf numFmtId="164" fontId="3" fillId="3" borderId="5" xfId="0" applyNumberFormat="1" applyFont="1" applyFill="1" applyBorder="1" applyAlignment="1">
      <alignment horizontal="center"/>
    </xf>
    <xf numFmtId="164" fontId="6" fillId="2" borderId="0" xfId="0" applyNumberFormat="1" applyFont="1" applyFill="1"/>
    <xf numFmtId="166" fontId="6" fillId="2" borderId="0" xfId="0" applyNumberFormat="1" applyFont="1" applyFill="1" applyAlignment="1" applyProtection="1">
      <alignment horizontal="right"/>
      <protection hidden="1"/>
    </xf>
    <xf numFmtId="164" fontId="2" fillId="2" borderId="0" xfId="0" applyNumberFormat="1" applyFont="1" applyFill="1" applyProtection="1">
      <protection hidden="1"/>
    </xf>
    <xf numFmtId="166" fontId="0" fillId="2" borderId="0" xfId="0" applyNumberFormat="1" applyFill="1" applyAlignment="1" applyProtection="1">
      <alignment horizontal="right"/>
      <protection hidden="1"/>
    </xf>
    <xf numFmtId="164" fontId="7" fillId="3" borderId="3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" fontId="6" fillId="2" borderId="0" xfId="0" applyNumberFormat="1" applyFont="1" applyFill="1" applyAlignment="1" applyProtection="1">
      <alignment horizontal="right"/>
      <protection hidden="1"/>
    </xf>
    <xf numFmtId="1" fontId="2" fillId="2" borderId="0" xfId="0" applyNumberFormat="1" applyFont="1" applyFill="1" applyAlignment="1" applyProtection="1">
      <alignment horizontal="right"/>
      <protection hidden="1"/>
    </xf>
    <xf numFmtId="164" fontId="3" fillId="3" borderId="8" xfId="0" applyNumberFormat="1" applyFont="1" applyFill="1" applyBorder="1" applyAlignment="1">
      <alignment horizontal="center"/>
    </xf>
    <xf numFmtId="164" fontId="5" fillId="4" borderId="9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right"/>
    </xf>
    <xf numFmtId="164" fontId="5" fillId="4" borderId="10" xfId="0" applyNumberFormat="1" applyFont="1" applyFill="1" applyBorder="1" applyAlignment="1">
      <alignment horizontal="right"/>
    </xf>
    <xf numFmtId="164" fontId="5" fillId="4" borderId="11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right"/>
    </xf>
    <xf numFmtId="164" fontId="4" fillId="4" borderId="4" xfId="0" applyNumberFormat="1" applyFont="1" applyFill="1" applyBorder="1" applyAlignment="1">
      <alignment horizontal="left" indent="1"/>
    </xf>
    <xf numFmtId="164" fontId="10" fillId="2" borderId="3" xfId="0" applyNumberFormat="1" applyFont="1" applyFill="1" applyBorder="1" applyAlignment="1">
      <alignment horizontal="center"/>
    </xf>
    <xf numFmtId="164" fontId="11" fillId="2" borderId="0" xfId="0" applyNumberFormat="1" applyFont="1" applyFill="1"/>
    <xf numFmtId="164" fontId="12" fillId="2" borderId="0" xfId="0" applyNumberFormat="1" applyFont="1" applyFill="1" applyAlignment="1" applyProtection="1">
      <alignment vertical="center"/>
      <protection hidden="1"/>
    </xf>
    <xf numFmtId="164" fontId="0" fillId="2" borderId="0" xfId="0" applyNumberFormat="1" applyFill="1" applyAlignment="1" applyProtection="1">
      <protection hidden="1"/>
    </xf>
    <xf numFmtId="164" fontId="0" fillId="2" borderId="0" xfId="0" applyNumberFormat="1" applyFill="1" applyProtection="1"/>
    <xf numFmtId="164" fontId="6" fillId="2" borderId="0" xfId="0" applyNumberFormat="1" applyFont="1" applyFill="1" applyProtection="1"/>
    <xf numFmtId="164" fontId="6" fillId="2" borderId="3" xfId="0" applyNumberFormat="1" applyFont="1" applyFill="1" applyBorder="1" applyAlignment="1" applyProtection="1">
      <alignment horizontal="center"/>
      <protection locked="0"/>
    </xf>
    <xf numFmtId="165" fontId="6" fillId="2" borderId="3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Alignment="1">
      <alignment horizontal="left" indent="1"/>
    </xf>
    <xf numFmtId="164" fontId="2" fillId="2" borderId="0" xfId="0" applyNumberFormat="1" applyFont="1" applyFill="1" applyAlignment="1">
      <alignment horizontal="left"/>
    </xf>
    <xf numFmtId="164" fontId="6" fillId="2" borderId="0" xfId="0" applyNumberFormat="1" applyFont="1" applyFill="1" applyBorder="1" applyProtection="1"/>
    <xf numFmtId="164" fontId="0" fillId="2" borderId="0" xfId="0" applyNumberFormat="1" applyFill="1" applyBorder="1" applyAlignment="1" applyProtection="1">
      <protection hidden="1"/>
    </xf>
    <xf numFmtId="164" fontId="6" fillId="2" borderId="16" xfId="0" applyNumberFormat="1" applyFont="1" applyFill="1" applyBorder="1" applyAlignment="1" applyProtection="1">
      <alignment horizontal="center"/>
    </xf>
    <xf numFmtId="164" fontId="6" fillId="2" borderId="17" xfId="0" applyNumberFormat="1" applyFont="1" applyFill="1" applyBorder="1" applyAlignment="1" applyProtection="1">
      <alignment horizontal="center"/>
    </xf>
    <xf numFmtId="164" fontId="6" fillId="2" borderId="18" xfId="0" applyNumberFormat="1" applyFont="1" applyFill="1" applyBorder="1" applyAlignment="1" applyProtection="1">
      <alignment horizontal="center"/>
    </xf>
    <xf numFmtId="164" fontId="6" fillId="2" borderId="19" xfId="0" applyNumberFormat="1" applyFont="1" applyFill="1" applyBorder="1" applyAlignment="1" applyProtection="1">
      <alignment horizontal="center"/>
    </xf>
    <xf numFmtId="164" fontId="6" fillId="2" borderId="21" xfId="0" applyNumberFormat="1" applyFont="1" applyFill="1" applyBorder="1" applyAlignment="1" applyProtection="1">
      <alignment horizontal="center"/>
    </xf>
    <xf numFmtId="164" fontId="6" fillId="2" borderId="20" xfId="0" applyNumberFormat="1" applyFont="1" applyFill="1" applyBorder="1" applyAlignment="1" applyProtection="1">
      <alignment horizontal="center"/>
    </xf>
    <xf numFmtId="164" fontId="6" fillId="2" borderId="6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6" fillId="2" borderId="13" xfId="0" applyNumberFormat="1" applyFont="1" applyFill="1" applyBorder="1" applyAlignment="1" applyProtection="1">
      <alignment horizontal="right"/>
    </xf>
    <xf numFmtId="164" fontId="9" fillId="5" borderId="14" xfId="0" applyNumberFormat="1" applyFont="1" applyFill="1" applyBorder="1" applyAlignment="1" applyProtection="1">
      <alignment horizontal="center"/>
      <protection locked="0"/>
    </xf>
    <xf numFmtId="164" fontId="9" fillId="5" borderId="6" xfId="0" applyNumberFormat="1" applyFont="1" applyFill="1" applyBorder="1" applyAlignment="1" applyProtection="1">
      <alignment horizontal="center"/>
      <protection locked="0"/>
    </xf>
    <xf numFmtId="164" fontId="9" fillId="5" borderId="15" xfId="0" applyNumberFormat="1" applyFont="1" applyFill="1" applyBorder="1" applyAlignment="1" applyProtection="1">
      <alignment horizontal="center"/>
      <protection locked="0"/>
    </xf>
    <xf numFmtId="164" fontId="8" fillId="2" borderId="0" xfId="0" applyNumberFormat="1" applyFont="1" applyFill="1" applyAlignment="1" applyProtection="1">
      <alignment horizontal="center" vertical="center"/>
    </xf>
    <xf numFmtId="164" fontId="13" fillId="2" borderId="0" xfId="0" applyNumberFormat="1" applyFont="1" applyFill="1" applyAlignment="1" applyProtection="1">
      <alignment horizontal="center" vertical="center"/>
    </xf>
    <xf numFmtId="164" fontId="3" fillId="3" borderId="22" xfId="0" applyNumberFormat="1" applyFont="1" applyFill="1" applyBorder="1" applyAlignment="1">
      <alignment horizontal="center"/>
    </xf>
    <xf numFmtId="166" fontId="5" fillId="4" borderId="23" xfId="0" applyNumberFormat="1" applyFont="1" applyFill="1" applyBorder="1" applyAlignment="1">
      <alignment horizontal="right"/>
    </xf>
    <xf numFmtId="165" fontId="9" fillId="5" borderId="12" xfId="0" applyNumberFormat="1" applyFont="1" applyFill="1" applyBorder="1" applyProtection="1">
      <protection locked="0"/>
    </xf>
    <xf numFmtId="164" fontId="6" fillId="2" borderId="25" xfId="0" applyNumberFormat="1" applyFont="1" applyFill="1" applyBorder="1" applyAlignment="1" applyProtection="1">
      <alignment horizontal="right"/>
    </xf>
    <xf numFmtId="164" fontId="6" fillId="2" borderId="0" xfId="0" applyNumberFormat="1" applyFont="1" applyFill="1" applyBorder="1" applyAlignment="1" applyProtection="1">
      <protection hidden="1"/>
    </xf>
    <xf numFmtId="164" fontId="0" fillId="2" borderId="0" xfId="0" applyNumberFormat="1" applyFill="1" applyBorder="1" applyProtection="1">
      <protection hidden="1"/>
    </xf>
    <xf numFmtId="164" fontId="6" fillId="2" borderId="26" xfId="0" applyNumberFormat="1" applyFont="1" applyFill="1" applyBorder="1" applyAlignment="1" applyProtection="1">
      <alignment horizontal="right"/>
    </xf>
    <xf numFmtId="167" fontId="5" fillId="4" borderId="23" xfId="0" applyNumberFormat="1" applyFont="1" applyFill="1" applyBorder="1" applyAlignment="1">
      <alignment horizontal="right"/>
    </xf>
    <xf numFmtId="164" fontId="14" fillId="2" borderId="0" xfId="0" applyNumberFormat="1" applyFont="1" applyFill="1" applyBorder="1" applyAlignment="1">
      <alignment horizontal="right"/>
    </xf>
    <xf numFmtId="166" fontId="2" fillId="2" borderId="0" xfId="0" applyNumberFormat="1" applyFont="1" applyFill="1" applyAlignment="1" applyProtection="1">
      <alignment horizontal="right"/>
      <protection hidden="1"/>
    </xf>
    <xf numFmtId="9" fontId="9" fillId="5" borderId="22" xfId="0" applyNumberFormat="1" applyFont="1" applyFill="1" applyBorder="1" applyAlignment="1" applyProtection="1">
      <alignment horizontal="center"/>
      <protection locked="0"/>
    </xf>
    <xf numFmtId="9" fontId="9" fillId="5" borderId="8" xfId="0" applyNumberFormat="1" applyFont="1" applyFill="1" applyBorder="1" applyAlignment="1" applyProtection="1">
      <alignment horizontal="center"/>
      <protection locked="0"/>
    </xf>
    <xf numFmtId="9" fontId="9" fillId="5" borderId="2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color rgb="FFFF0000"/>
      </font>
    </dxf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115" zoomScaleNormal="115" workbookViewId="0">
      <selection activeCell="C8" sqref="C8"/>
    </sheetView>
  </sheetViews>
  <sheetFormatPr baseColWidth="10" defaultRowHeight="15"/>
  <cols>
    <col min="1" max="1" width="2.5703125" style="4" customWidth="1"/>
    <col min="2" max="2" width="24.85546875" style="1" bestFit="1" customWidth="1"/>
    <col min="3" max="3" width="12.7109375" style="2" bestFit="1" customWidth="1"/>
    <col min="4" max="4" width="18.42578125" style="3" bestFit="1" customWidth="1"/>
    <col min="5" max="5" width="11.85546875" style="21" customWidth="1"/>
    <col min="6" max="6" width="13.85546875" style="21" bestFit="1" customWidth="1"/>
    <col min="7" max="7" width="3.42578125" style="19" customWidth="1"/>
    <col min="8" max="8" width="14.28515625" style="5" bestFit="1" customWidth="1"/>
    <col min="9" max="9" width="18.42578125" style="5" customWidth="1"/>
    <col min="10" max="11" width="5.7109375" style="5" customWidth="1"/>
    <col min="12" max="12" width="5.7109375" style="4" customWidth="1"/>
    <col min="13" max="16384" width="11.42578125" style="4"/>
  </cols>
  <sheetData>
    <row r="1" spans="1:14" ht="15.75" thickBot="1">
      <c r="A1" s="18"/>
      <c r="B1" s="40"/>
      <c r="E1" s="19"/>
      <c r="F1" s="19"/>
      <c r="H1" s="41"/>
      <c r="I1" s="41"/>
    </row>
    <row r="2" spans="1:14" ht="15.75" thickBot="1">
      <c r="A2" s="35"/>
      <c r="B2" s="34"/>
      <c r="C2" s="17" t="s">
        <v>13</v>
      </c>
      <c r="D2" s="26" t="s">
        <v>14</v>
      </c>
      <c r="E2" s="61" t="s">
        <v>15</v>
      </c>
      <c r="F2" s="31" t="s">
        <v>24</v>
      </c>
      <c r="H2" s="20"/>
      <c r="I2" s="20"/>
    </row>
    <row r="3" spans="1:14" ht="15.75" thickBot="1">
      <c r="B3" s="33" t="s">
        <v>8</v>
      </c>
      <c r="C3" s="10"/>
      <c r="D3" s="27">
        <f>SUM(F22*C3)</f>
        <v>0</v>
      </c>
      <c r="E3" s="62">
        <f>D3/$H$14</f>
        <v>0</v>
      </c>
      <c r="F3" s="68">
        <f>IF($H$17&gt;=$H$14*$J$11,ROUNDDOWN($H$14*$J$11/F22,0),ROUNDDOWN($H$17/F22,0))</f>
        <v>279069</v>
      </c>
      <c r="G3" s="69"/>
      <c r="H3" s="38"/>
      <c r="I3" s="38"/>
      <c r="J3" s="38"/>
      <c r="K3" s="38"/>
      <c r="L3" s="38"/>
      <c r="M3" s="38"/>
    </row>
    <row r="4" spans="1:14" ht="15.75" customHeight="1" thickBot="1">
      <c r="B4" s="8" t="s">
        <v>0</v>
      </c>
      <c r="C4" s="9"/>
      <c r="D4" s="28">
        <f>SUM(F23*C4)</f>
        <v>0</v>
      </c>
      <c r="E4" s="62">
        <f t="shared" ref="E4:E15" si="0">D4/$H$14</f>
        <v>0</v>
      </c>
      <c r="F4" s="68">
        <f>IF($H$17&gt;=$H$14*$J$11,ROUNDDOWN($H$14*$J$11/F23,0),ROUNDDOWN($H$17/F23,0))</f>
        <v>107142</v>
      </c>
      <c r="G4" s="69"/>
      <c r="H4" s="59" t="str">
        <f>IF(AND(E16=1,E3&lt;$J$11,E4&lt;$J$11,E5&lt;$J$11,E6&lt;$J$11,E7&lt;$J$11,E8&lt;$J$11,E9&lt;$J$11,E10&lt;$J$11,E11&lt;$J$11,E12&lt;$J$11,E13&lt;$J$11,E15&lt;$J$11),"COMPO VALIDE","COMPO INVALIDE")</f>
        <v>COMPO VALIDE</v>
      </c>
      <c r="I4" s="59"/>
      <c r="J4" s="59"/>
      <c r="K4" s="59"/>
      <c r="L4" s="59"/>
      <c r="M4" s="59"/>
      <c r="N4" s="36"/>
    </row>
    <row r="5" spans="1:14" ht="15.75" customHeight="1" thickBot="1">
      <c r="B5" s="11" t="s">
        <v>9</v>
      </c>
      <c r="C5" s="12"/>
      <c r="D5" s="29">
        <f>SUM(F24*C5)</f>
        <v>0</v>
      </c>
      <c r="E5" s="62">
        <f t="shared" si="0"/>
        <v>0</v>
      </c>
      <c r="F5" s="68">
        <f>IF($H$17&gt;=$H$14*$J$11,ROUNDDOWN($H$14*$J$11/F24,0),ROUNDDOWN($H$17/F24,0))</f>
        <v>36923</v>
      </c>
      <c r="G5" s="69"/>
      <c r="H5" s="59"/>
      <c r="I5" s="59"/>
      <c r="J5" s="59"/>
      <c r="K5" s="59"/>
      <c r="L5" s="59"/>
      <c r="M5" s="59"/>
      <c r="N5" s="36"/>
    </row>
    <row r="6" spans="1:14" ht="15.75" thickBot="1">
      <c r="B6" s="8" t="s">
        <v>1</v>
      </c>
      <c r="C6" s="9"/>
      <c r="D6" s="28">
        <f>SUM(F25*C6)</f>
        <v>0</v>
      </c>
      <c r="E6" s="62">
        <f t="shared" si="0"/>
        <v>0</v>
      </c>
      <c r="F6" s="68">
        <f>IF($H$17&gt;=$H$14*$J$11,ROUNDDOWN($H$14*$J$11/F25,0),ROUNDDOWN($H$17/F25,0))</f>
        <v>18604</v>
      </c>
      <c r="G6" s="69"/>
      <c r="H6" s="38"/>
      <c r="I6" s="38"/>
      <c r="J6" s="38"/>
      <c r="K6" s="38"/>
      <c r="L6" s="38"/>
      <c r="M6" s="38"/>
    </row>
    <row r="7" spans="1:14" ht="15.75" customHeight="1" thickBot="1">
      <c r="B7" s="11" t="s">
        <v>10</v>
      </c>
      <c r="C7" s="12"/>
      <c r="D7" s="29">
        <f>SUM(F26*C7)</f>
        <v>0</v>
      </c>
      <c r="E7" s="62">
        <f t="shared" si="0"/>
        <v>0</v>
      </c>
      <c r="F7" s="68">
        <f>IF($H$17&gt;=$H$14*$J$11,ROUNDDOWN($H$14*$J$11/F26,0),ROUNDDOWN($H$17/F26,0))</f>
        <v>11162</v>
      </c>
      <c r="G7" s="69"/>
      <c r="H7" s="60" t="s">
        <v>21</v>
      </c>
      <c r="I7" s="60"/>
      <c r="J7" s="60"/>
      <c r="K7" s="60"/>
      <c r="L7" s="60"/>
      <c r="M7" s="60"/>
    </row>
    <row r="8" spans="1:14" ht="15.75" customHeight="1" thickBot="1">
      <c r="B8" s="8" t="s">
        <v>11</v>
      </c>
      <c r="C8" s="9"/>
      <c r="D8" s="28">
        <f>SUM(F27*C8)</f>
        <v>0</v>
      </c>
      <c r="E8" s="62">
        <f t="shared" si="0"/>
        <v>0</v>
      </c>
      <c r="F8" s="68">
        <f>IF($H$17&gt;=$H$14*$J$11,ROUNDDOWN($H$14*$J$11/F27,0),ROUNDDOWN($H$17/F27,0))</f>
        <v>11111</v>
      </c>
      <c r="G8" s="69"/>
      <c r="H8" s="60"/>
      <c r="I8" s="60"/>
      <c r="J8" s="60"/>
      <c r="K8" s="60"/>
      <c r="L8" s="60"/>
      <c r="M8" s="60"/>
    </row>
    <row r="9" spans="1:14" ht="16.5" thickTop="1" thickBot="1">
      <c r="B9" s="11" t="s">
        <v>2</v>
      </c>
      <c r="C9" s="12"/>
      <c r="D9" s="29">
        <f>SUM(F28*C9)</f>
        <v>0</v>
      </c>
      <c r="E9" s="62">
        <f t="shared" si="0"/>
        <v>0</v>
      </c>
      <c r="F9" s="68">
        <f>IF($H$17&gt;=$H$14*$J$11,ROUNDDOWN($H$14*$J$11/F28,0),ROUNDDOWN($H$17/F28,0))</f>
        <v>7973</v>
      </c>
      <c r="G9" s="69"/>
      <c r="H9" s="67" t="s">
        <v>22</v>
      </c>
      <c r="I9" s="55"/>
      <c r="J9" s="63">
        <v>1</v>
      </c>
      <c r="K9" s="63">
        <v>1.3</v>
      </c>
      <c r="L9" s="63">
        <v>1.7</v>
      </c>
      <c r="M9" s="39"/>
    </row>
    <row r="10" spans="1:14" ht="16.5" thickTop="1" thickBot="1">
      <c r="B10" s="8" t="s">
        <v>12</v>
      </c>
      <c r="C10" s="9"/>
      <c r="D10" s="28">
        <f>SUM(F29*C10)</f>
        <v>0</v>
      </c>
      <c r="E10" s="62">
        <f t="shared" si="0"/>
        <v>0</v>
      </c>
      <c r="F10" s="68">
        <f>IF($H$17&gt;=$H$14*$J$11,ROUNDDOWN($H$14*$J$11/F29,0),ROUNDDOWN($H$17/F29,0))</f>
        <v>100</v>
      </c>
      <c r="G10" s="69"/>
      <c r="H10" s="67" t="s">
        <v>23</v>
      </c>
      <c r="I10" s="55"/>
      <c r="J10" s="56">
        <v>2000000000</v>
      </c>
      <c r="K10" s="57"/>
      <c r="L10" s="58"/>
      <c r="M10" s="39"/>
    </row>
    <row r="11" spans="1:14" ht="15.75" thickBot="1">
      <c r="B11" s="13" t="s">
        <v>3</v>
      </c>
      <c r="C11" s="14"/>
      <c r="D11" s="29">
        <f>SUM(F30*C11)</f>
        <v>0</v>
      </c>
      <c r="E11" s="62">
        <f t="shared" si="0"/>
        <v>0</v>
      </c>
      <c r="F11" s="68">
        <f>IF($H$17&gt;=$H$14*$J$11,ROUNDDOWN($H$14*$J$11/F30,0),ROUNDDOWN($H$17/F30,0))</f>
        <v>260869</v>
      </c>
      <c r="G11" s="69"/>
      <c r="H11" s="67" t="s">
        <v>26</v>
      </c>
      <c r="I11" s="64"/>
      <c r="J11" s="71">
        <v>0.6</v>
      </c>
      <c r="K11" s="72"/>
      <c r="L11" s="73"/>
      <c r="M11" s="44"/>
    </row>
    <row r="12" spans="1:14" ht="15.75" thickBot="1">
      <c r="B12" s="6" t="s">
        <v>4</v>
      </c>
      <c r="C12" s="7"/>
      <c r="D12" s="28">
        <f>SUM(F31*C12)</f>
        <v>0</v>
      </c>
      <c r="E12" s="62">
        <f t="shared" si="0"/>
        <v>0</v>
      </c>
      <c r="F12" s="68">
        <f>IF($H$17&gt;=$H$14*$J$11,ROUNDDOWN($H$14*$J$11/F31,0),ROUNDDOWN($H$17/F31,0))</f>
        <v>86956</v>
      </c>
      <c r="G12" s="69"/>
    </row>
    <row r="13" spans="1:14" ht="15.75" customHeight="1" thickBot="1">
      <c r="B13" s="13" t="s">
        <v>5</v>
      </c>
      <c r="C13" s="14"/>
      <c r="D13" s="29">
        <f>SUM(F32*C13)</f>
        <v>0</v>
      </c>
      <c r="E13" s="62">
        <f t="shared" si="0"/>
        <v>0</v>
      </c>
      <c r="F13" s="68">
        <f>IF($H$17&gt;=$H$14*$J$11,ROUNDDOWN($H$14*$J$11/F32,0),ROUNDDOWN($H$17/F32,0))</f>
        <v>22641</v>
      </c>
      <c r="G13" s="69"/>
      <c r="H13" s="46" t="s">
        <v>27</v>
      </c>
      <c r="I13" s="47"/>
      <c r="J13" s="47"/>
      <c r="K13" s="47"/>
      <c r="L13" s="47"/>
      <c r="M13" s="48"/>
      <c r="N13" s="37"/>
    </row>
    <row r="14" spans="1:14" ht="15.75" customHeight="1" thickBot="1">
      <c r="B14" s="6" t="s">
        <v>6</v>
      </c>
      <c r="C14" s="7"/>
      <c r="D14" s="28">
        <f>SUM(F33*C14)</f>
        <v>0</v>
      </c>
      <c r="E14" s="62">
        <f t="shared" si="0"/>
        <v>0</v>
      </c>
      <c r="F14" s="68">
        <f>ROUNDDOWN($H$17/F33,0)</f>
        <v>94339</v>
      </c>
      <c r="G14" s="69"/>
      <c r="H14" s="49">
        <f>$J$10-D14</f>
        <v>2000000000</v>
      </c>
      <c r="I14" s="50"/>
      <c r="J14" s="50"/>
      <c r="K14" s="50"/>
      <c r="L14" s="50"/>
      <c r="M14" s="51"/>
      <c r="N14" s="37"/>
    </row>
    <row r="15" spans="1:14" ht="15.75" thickBot="1">
      <c r="B15" s="15" t="s">
        <v>7</v>
      </c>
      <c r="C15" s="16"/>
      <c r="D15" s="30">
        <f>SUM(F34*C15)</f>
        <v>0</v>
      </c>
      <c r="E15" s="62">
        <f t="shared" si="0"/>
        <v>0</v>
      </c>
      <c r="F15" s="68">
        <f>IF($H$17&gt;=$H$14*$J$11,ROUNDDOWN($H$14*$J$11/F34,0),ROUNDDOWN($H$17/F34,0))</f>
        <v>923076</v>
      </c>
      <c r="G15" s="69"/>
      <c r="N15" s="37"/>
    </row>
    <row r="16" spans="1:14" ht="17.25" thickTop="1" thickBot="1">
      <c r="B16" s="52" t="s">
        <v>16</v>
      </c>
      <c r="C16" s="53"/>
      <c r="D16" s="22">
        <f>SUM(D3:D15)</f>
        <v>0</v>
      </c>
      <c r="E16" s="25">
        <f>IF(D16&gt;$J$10,0,1)</f>
        <v>1</v>
      </c>
      <c r="F16" s="25"/>
      <c r="G16" s="24"/>
      <c r="H16" s="46" t="s">
        <v>28</v>
      </c>
      <c r="I16" s="47"/>
      <c r="J16" s="47"/>
      <c r="K16" s="47"/>
      <c r="L16" s="47"/>
      <c r="M16" s="48"/>
      <c r="N16" s="45"/>
    </row>
    <row r="17" spans="1:14" ht="16.5" thickBot="1">
      <c r="B17" s="54" t="s">
        <v>17</v>
      </c>
      <c r="C17" s="54"/>
      <c r="D17" s="22">
        <f>SUM(D3:D15)-D14</f>
        <v>0</v>
      </c>
      <c r="E17" s="24"/>
      <c r="F17" s="24"/>
      <c r="G17" s="24"/>
      <c r="H17" s="49">
        <f>$H$14-$D$17</f>
        <v>2000000000</v>
      </c>
      <c r="I17" s="50"/>
      <c r="J17" s="50"/>
      <c r="K17" s="50"/>
      <c r="L17" s="50"/>
      <c r="M17" s="51"/>
      <c r="N17" s="45"/>
    </row>
    <row r="18" spans="1:14">
      <c r="H18" s="66"/>
      <c r="I18" s="65"/>
      <c r="J18" s="65"/>
      <c r="K18" s="65"/>
      <c r="L18" s="65"/>
      <c r="M18" s="65"/>
      <c r="N18" s="45"/>
    </row>
    <row r="19" spans="1:14" ht="15.75">
      <c r="B19" s="36"/>
      <c r="H19" s="45"/>
      <c r="I19" s="45"/>
      <c r="J19" s="45"/>
      <c r="K19" s="45"/>
      <c r="L19" s="45"/>
      <c r="M19" s="45"/>
      <c r="N19" s="45"/>
    </row>
    <row r="20" spans="1:14">
      <c r="B20" s="4"/>
      <c r="H20" s="37"/>
      <c r="I20" s="37"/>
      <c r="J20" s="37"/>
      <c r="K20" s="37"/>
      <c r="L20" s="37"/>
      <c r="M20" s="37"/>
      <c r="N20" s="37"/>
    </row>
    <row r="21" spans="1:14">
      <c r="A21" s="18"/>
      <c r="B21" s="42"/>
      <c r="C21" s="32"/>
      <c r="D21" s="32"/>
      <c r="E21" s="19"/>
      <c r="F21" s="70" t="s">
        <v>25</v>
      </c>
      <c r="G21" s="70"/>
      <c r="H21" s="37"/>
      <c r="I21" s="37"/>
      <c r="J21" s="37"/>
      <c r="K21" s="37"/>
      <c r="L21" s="37"/>
      <c r="M21" s="37"/>
      <c r="N21" s="37"/>
    </row>
    <row r="22" spans="1:14">
      <c r="A22" s="18"/>
      <c r="B22" s="43" t="s">
        <v>8</v>
      </c>
      <c r="C22" s="20">
        <v>3000</v>
      </c>
      <c r="D22" s="20">
        <v>1000</v>
      </c>
      <c r="E22" s="20">
        <v>0</v>
      </c>
      <c r="F22" s="20">
        <f>C22*$J$9+D22*$K$9+E22*$L$9</f>
        <v>4300</v>
      </c>
      <c r="G22" s="20"/>
    </row>
    <row r="23" spans="1:14">
      <c r="A23" s="18"/>
      <c r="B23" s="43" t="s">
        <v>18</v>
      </c>
      <c r="C23" s="20">
        <v>6000</v>
      </c>
      <c r="D23" s="20">
        <v>4000</v>
      </c>
      <c r="E23" s="20">
        <v>0</v>
      </c>
      <c r="F23" s="20">
        <f>C23*$J$9+D23*$K$9+E23*$L$9</f>
        <v>11200</v>
      </c>
      <c r="G23" s="20"/>
    </row>
    <row r="24" spans="1:14">
      <c r="A24" s="18"/>
      <c r="B24" s="43" t="s">
        <v>9</v>
      </c>
      <c r="C24" s="20">
        <v>20000</v>
      </c>
      <c r="D24" s="20">
        <v>7000</v>
      </c>
      <c r="E24" s="20">
        <v>2000</v>
      </c>
      <c r="F24" s="20">
        <f>C24*$J$9+D24*$K$9+E24*$L$9</f>
        <v>32500</v>
      </c>
      <c r="G24" s="20"/>
    </row>
    <row r="25" spans="1:14">
      <c r="A25" s="18"/>
      <c r="B25" s="43" t="s">
        <v>19</v>
      </c>
      <c r="C25" s="20">
        <v>45000</v>
      </c>
      <c r="D25" s="20">
        <v>15000</v>
      </c>
      <c r="E25" s="20">
        <v>0</v>
      </c>
      <c r="F25" s="20">
        <f>C25*$J$9+D25*$K$9+E25*$L$9</f>
        <v>64500</v>
      </c>
      <c r="G25" s="20"/>
    </row>
    <row r="26" spans="1:14">
      <c r="A26" s="18"/>
      <c r="B26" s="43" t="s">
        <v>10</v>
      </c>
      <c r="C26" s="20">
        <v>30000</v>
      </c>
      <c r="D26" s="20">
        <v>40000</v>
      </c>
      <c r="E26" s="20">
        <v>15000</v>
      </c>
      <c r="F26" s="20">
        <f>C26*$J$9+D26*$K$9+E26*$L$9</f>
        <v>107500</v>
      </c>
      <c r="G26" s="20"/>
    </row>
    <row r="27" spans="1:14">
      <c r="A27" s="18"/>
      <c r="B27" s="43" t="s">
        <v>11</v>
      </c>
      <c r="C27" s="20">
        <v>50000</v>
      </c>
      <c r="D27" s="20">
        <v>25000</v>
      </c>
      <c r="E27" s="20">
        <v>15000</v>
      </c>
      <c r="F27" s="20">
        <f>C27*$J$9+D27*$K$9+E27*$L$9</f>
        <v>108000</v>
      </c>
      <c r="G27" s="20"/>
    </row>
    <row r="28" spans="1:14">
      <c r="A28" s="18"/>
      <c r="B28" s="43" t="s">
        <v>20</v>
      </c>
      <c r="C28" s="20">
        <v>60000</v>
      </c>
      <c r="D28" s="20">
        <v>50000</v>
      </c>
      <c r="E28" s="20">
        <v>15000</v>
      </c>
      <c r="F28" s="20">
        <f>C28*$J$9+D28*$K$9+E28*$L$9</f>
        <v>150500</v>
      </c>
      <c r="G28" s="20"/>
    </row>
    <row r="29" spans="1:14">
      <c r="A29" s="18"/>
      <c r="B29" s="43" t="s">
        <v>12</v>
      </c>
      <c r="C29" s="20">
        <v>5000000</v>
      </c>
      <c r="D29" s="20">
        <v>4000000</v>
      </c>
      <c r="E29" s="20">
        <v>1000000</v>
      </c>
      <c r="F29" s="20">
        <f>C29*$J$9+D29*$K$9+E29*$L$9</f>
        <v>11900000</v>
      </c>
      <c r="G29" s="20"/>
    </row>
    <row r="30" spans="1:14">
      <c r="A30" s="18"/>
      <c r="B30" s="43" t="s">
        <v>3</v>
      </c>
      <c r="C30" s="20">
        <v>2000</v>
      </c>
      <c r="D30" s="20">
        <v>2000</v>
      </c>
      <c r="E30" s="20">
        <v>0</v>
      </c>
      <c r="F30" s="20">
        <f>C30*$J$9+D30*$K$9+E30*$L$9</f>
        <v>4600</v>
      </c>
      <c r="G30" s="20"/>
    </row>
    <row r="31" spans="1:14">
      <c r="A31" s="18"/>
      <c r="B31" s="43" t="s">
        <v>4</v>
      </c>
      <c r="C31" s="20">
        <v>6000</v>
      </c>
      <c r="D31" s="20">
        <v>6000</v>
      </c>
      <c r="E31" s="20">
        <v>0</v>
      </c>
      <c r="F31" s="20">
        <f>C31*$J$9+D31*$K$9+E31*$L$9</f>
        <v>13800</v>
      </c>
      <c r="G31" s="20"/>
    </row>
    <row r="32" spans="1:14">
      <c r="A32" s="18"/>
      <c r="B32" s="43" t="s">
        <v>5</v>
      </c>
      <c r="C32" s="20">
        <v>10000</v>
      </c>
      <c r="D32" s="20">
        <v>20000</v>
      </c>
      <c r="E32" s="20">
        <v>10000</v>
      </c>
      <c r="F32" s="20">
        <f>C32*$J$9+D32*$K$9+E32*$L$9</f>
        <v>53000</v>
      </c>
      <c r="G32" s="20"/>
    </row>
    <row r="33" spans="1:7">
      <c r="A33" s="18"/>
      <c r="B33" s="43" t="s">
        <v>6</v>
      </c>
      <c r="C33" s="20">
        <v>10000</v>
      </c>
      <c r="D33" s="20">
        <v>6000</v>
      </c>
      <c r="E33" s="20">
        <v>2000</v>
      </c>
      <c r="F33" s="20">
        <f>C33*$J$9+D33*$K$9+E33*$L$9</f>
        <v>21200</v>
      </c>
      <c r="G33" s="20"/>
    </row>
    <row r="34" spans="1:7">
      <c r="A34" s="18"/>
      <c r="B34" s="43" t="s">
        <v>7</v>
      </c>
      <c r="C34" s="20">
        <v>0</v>
      </c>
      <c r="D34" s="20">
        <v>1000</v>
      </c>
      <c r="E34" s="20">
        <v>0</v>
      </c>
      <c r="F34" s="20">
        <f>C34*$J$9+D34*$K$9+E34*$L$9</f>
        <v>1300</v>
      </c>
      <c r="G34" s="20"/>
    </row>
    <row r="35" spans="1:7">
      <c r="A35" s="18"/>
      <c r="B35" s="18"/>
      <c r="C35" s="23"/>
      <c r="D35" s="23"/>
      <c r="E35" s="19"/>
      <c r="F35" s="19"/>
    </row>
  </sheetData>
  <sheetProtection password="C400" sheet="1" objects="1" scenarios="1" selectLockedCells="1"/>
  <mergeCells count="13">
    <mergeCell ref="H13:M13"/>
    <mergeCell ref="H16:M16"/>
    <mergeCell ref="H17:M17"/>
    <mergeCell ref="H9:I9"/>
    <mergeCell ref="H4:M5"/>
    <mergeCell ref="H7:M8"/>
    <mergeCell ref="H11:I11"/>
    <mergeCell ref="J11:L11"/>
    <mergeCell ref="H14:M14"/>
    <mergeCell ref="B16:C16"/>
    <mergeCell ref="B17:C17"/>
    <mergeCell ref="H10:I10"/>
    <mergeCell ref="J10:L10"/>
  </mergeCells>
  <conditionalFormatting sqref="H4">
    <cfRule type="containsText" dxfId="1" priority="4" operator="containsText" text="COMPO VALIDE">
      <formula>NOT(ISERROR(SEARCH("COMPO VALIDE",H4)))</formula>
    </cfRule>
  </conditionalFormatting>
  <conditionalFormatting sqref="H4">
    <cfRule type="containsText" dxfId="0" priority="3" operator="containsText" text="COMPO INVALIDE">
      <formula>NOT(ISERROR(SEARCH("COMPO INVALIDE",H4)))</formula>
    </cfRule>
  </conditionalFormatting>
  <pageMargins left="0.7" right="0.7" top="0.75" bottom="0.75" header="0.3" footer="0.3"/>
  <pageSetup orientation="portrait" r:id="rId1"/>
  <ignoredErrors>
    <ignoredError sqref="F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CLIT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durden</dc:creator>
  <cp:lastModifiedBy>Bilouche</cp:lastModifiedBy>
  <dcterms:created xsi:type="dcterms:W3CDTF">2013-02-09T11:19:18Z</dcterms:created>
  <dcterms:modified xsi:type="dcterms:W3CDTF">2014-05-16T12:59:52Z</dcterms:modified>
</cp:coreProperties>
</file>