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-30" windowWidth="9720" windowHeight="3075" firstSheet="1" activeTab="1"/>
  </bookViews>
  <sheets>
    <sheet name="fiche" sheetId="2" state="hidden" r:id="rId1"/>
    <sheet name="données" sheetId="1" r:id="rId2"/>
  </sheets>
  <definedNames>
    <definedName name="An">fiche!$E$53</definedName>
    <definedName name="_xlnm.Print_Titles" localSheetId="1">données!$1:$2</definedName>
    <definedName name="Limite">fiche!$V$1</definedName>
    <definedName name="_xlnm.Print_Area" localSheetId="1">données!$A$1:$AD$158</definedName>
  </definedNames>
  <calcPr calcId="124519" fullCalcOnLoad="1"/>
</workbook>
</file>

<file path=xl/calcChain.xml><?xml version="1.0" encoding="utf-8"?>
<calcChain xmlns="http://schemas.openxmlformats.org/spreadsheetml/2006/main">
  <c r="V1" i="2"/>
  <c r="K3" i="1"/>
  <c r="J153"/>
  <c r="K101"/>
  <c r="AK37"/>
  <c r="AJ37"/>
  <c r="U37"/>
  <c r="AH37"/>
  <c r="AI37"/>
  <c r="K37"/>
  <c r="M37" s="1"/>
  <c r="V37"/>
  <c r="F37"/>
  <c r="G37"/>
  <c r="J37"/>
  <c r="K36"/>
  <c r="F36"/>
  <c r="N36"/>
  <c r="G36"/>
  <c r="O36"/>
  <c r="P36"/>
  <c r="Q36"/>
  <c r="R36"/>
  <c r="AK7"/>
  <c r="AK8"/>
  <c r="AK30"/>
  <c r="AK31"/>
  <c r="AK32"/>
  <c r="AK33"/>
  <c r="AK36"/>
  <c r="AK3"/>
  <c r="AK4"/>
  <c r="AK5"/>
  <c r="AK6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4"/>
  <c r="AK35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K128"/>
  <c r="AK129"/>
  <c r="AK130"/>
  <c r="AK131"/>
  <c r="AK132"/>
  <c r="AK133"/>
  <c r="AK134"/>
  <c r="AK135"/>
  <c r="AK136"/>
  <c r="AK137"/>
  <c r="AK138"/>
  <c r="AK139"/>
  <c r="AK140"/>
  <c r="V156"/>
  <c r="AJ7"/>
  <c r="AJ8"/>
  <c r="AJ30"/>
  <c r="AJ31"/>
  <c r="AJ32"/>
  <c r="AJ33"/>
  <c r="AJ36"/>
  <c r="AJ3"/>
  <c r="AJ4"/>
  <c r="AJ5"/>
  <c r="AJ6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4"/>
  <c r="AJ35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V155"/>
  <c r="U7"/>
  <c r="AH7"/>
  <c r="AI7"/>
  <c r="U8"/>
  <c r="AH8"/>
  <c r="AI8"/>
  <c r="U30"/>
  <c r="AH30"/>
  <c r="AI30"/>
  <c r="U31"/>
  <c r="AH31"/>
  <c r="AI31"/>
  <c r="U32"/>
  <c r="AH32"/>
  <c r="AI32"/>
  <c r="U33"/>
  <c r="AH33"/>
  <c r="AI33"/>
  <c r="U36"/>
  <c r="AH36"/>
  <c r="AI36"/>
  <c r="T3"/>
  <c r="U3"/>
  <c r="AH3"/>
  <c r="AI3"/>
  <c r="U4"/>
  <c r="AH4"/>
  <c r="AI4"/>
  <c r="U5"/>
  <c r="AH5"/>
  <c r="AI5"/>
  <c r="U6"/>
  <c r="AH6"/>
  <c r="AI6"/>
  <c r="U9"/>
  <c r="AH9"/>
  <c r="AI9"/>
  <c r="U10"/>
  <c r="AH10"/>
  <c r="AI10"/>
  <c r="U11"/>
  <c r="AH11"/>
  <c r="AI11"/>
  <c r="U12"/>
  <c r="AH12"/>
  <c r="AI12"/>
  <c r="U13"/>
  <c r="AH13"/>
  <c r="AI13"/>
  <c r="U14"/>
  <c r="AH14"/>
  <c r="AI14"/>
  <c r="U15"/>
  <c r="AH15"/>
  <c r="AI15"/>
  <c r="U16"/>
  <c r="AH16"/>
  <c r="AI16"/>
  <c r="U17"/>
  <c r="AH17"/>
  <c r="AI17"/>
  <c r="U18"/>
  <c r="AH18"/>
  <c r="AI18"/>
  <c r="U19"/>
  <c r="AH19"/>
  <c r="AI19"/>
  <c r="U20"/>
  <c r="AH20"/>
  <c r="AI20"/>
  <c r="U21"/>
  <c r="AH21"/>
  <c r="AI21"/>
  <c r="U22"/>
  <c r="AH22"/>
  <c r="AI22"/>
  <c r="U23"/>
  <c r="AH23"/>
  <c r="AI23"/>
  <c r="U24"/>
  <c r="AH24"/>
  <c r="AI24"/>
  <c r="U25"/>
  <c r="AH25"/>
  <c r="AI25"/>
  <c r="U26"/>
  <c r="AH26"/>
  <c r="AI26"/>
  <c r="U27"/>
  <c r="AH27"/>
  <c r="AI27"/>
  <c r="U28"/>
  <c r="AH28"/>
  <c r="AI28"/>
  <c r="U29"/>
  <c r="AH29"/>
  <c r="AI29"/>
  <c r="U34"/>
  <c r="AH34"/>
  <c r="AI34"/>
  <c r="U35"/>
  <c r="AH35"/>
  <c r="AI35"/>
  <c r="U38"/>
  <c r="AH38"/>
  <c r="AI38"/>
  <c r="U39"/>
  <c r="AH39"/>
  <c r="AI39"/>
  <c r="U40"/>
  <c r="AH40"/>
  <c r="AI40"/>
  <c r="U41"/>
  <c r="AH41"/>
  <c r="AI41"/>
  <c r="U42"/>
  <c r="AH42"/>
  <c r="AI42"/>
  <c r="U43"/>
  <c r="AH43"/>
  <c r="AI43"/>
  <c r="U44"/>
  <c r="AH44"/>
  <c r="AI44"/>
  <c r="U45"/>
  <c r="AH45"/>
  <c r="AI45"/>
  <c r="U46"/>
  <c r="AH46"/>
  <c r="AI46"/>
  <c r="U47"/>
  <c r="AH47"/>
  <c r="AI47"/>
  <c r="U48"/>
  <c r="AH48"/>
  <c r="AI48"/>
  <c r="U49"/>
  <c r="AH49"/>
  <c r="AI49"/>
  <c r="U50"/>
  <c r="AH50"/>
  <c r="AI50"/>
  <c r="U51"/>
  <c r="AH51"/>
  <c r="AI51"/>
  <c r="U52"/>
  <c r="AH52"/>
  <c r="AI52"/>
  <c r="T53"/>
  <c r="U53"/>
  <c r="AH53"/>
  <c r="AI53"/>
  <c r="U54"/>
  <c r="AH54"/>
  <c r="AI54"/>
  <c r="U55"/>
  <c r="AH55"/>
  <c r="AI55"/>
  <c r="U56"/>
  <c r="AH56"/>
  <c r="AI56"/>
  <c r="U57"/>
  <c r="AH57"/>
  <c r="AI57"/>
  <c r="U58"/>
  <c r="AH58"/>
  <c r="AI58"/>
  <c r="U59"/>
  <c r="AH59"/>
  <c r="AI59"/>
  <c r="U60"/>
  <c r="AH60"/>
  <c r="AI60"/>
  <c r="U61"/>
  <c r="AH61"/>
  <c r="AI61"/>
  <c r="U62"/>
  <c r="AH62"/>
  <c r="AI62"/>
  <c r="U63"/>
  <c r="AH63"/>
  <c r="AI63"/>
  <c r="T64"/>
  <c r="U64"/>
  <c r="AH64"/>
  <c r="AI64"/>
  <c r="U65"/>
  <c r="AH65"/>
  <c r="AI65"/>
  <c r="U66"/>
  <c r="AH66"/>
  <c r="AI66"/>
  <c r="U67"/>
  <c r="AH67"/>
  <c r="AI67"/>
  <c r="U68"/>
  <c r="AH68"/>
  <c r="AI68"/>
  <c r="U69"/>
  <c r="AH69"/>
  <c r="AI69"/>
  <c r="U70"/>
  <c r="AH70"/>
  <c r="AI70"/>
  <c r="T71"/>
  <c r="U71"/>
  <c r="AH71"/>
  <c r="AI71"/>
  <c r="U72"/>
  <c r="AH72"/>
  <c r="AI72"/>
  <c r="U73"/>
  <c r="AH73"/>
  <c r="AI73"/>
  <c r="U74"/>
  <c r="AH74"/>
  <c r="AI74"/>
  <c r="U75"/>
  <c r="AH75"/>
  <c r="AI75"/>
  <c r="U76"/>
  <c r="AH76"/>
  <c r="AI76"/>
  <c r="U77"/>
  <c r="AH77"/>
  <c r="AI77"/>
  <c r="U78"/>
  <c r="AH78"/>
  <c r="AI78"/>
  <c r="U79"/>
  <c r="AH79"/>
  <c r="AI79"/>
  <c r="U80"/>
  <c r="AH80"/>
  <c r="AI80"/>
  <c r="U81"/>
  <c r="AH81"/>
  <c r="AI81"/>
  <c r="U82"/>
  <c r="AH82"/>
  <c r="AI82"/>
  <c r="U83"/>
  <c r="AH83"/>
  <c r="AI83"/>
  <c r="U84"/>
  <c r="AH84"/>
  <c r="AI84"/>
  <c r="U85"/>
  <c r="AH85"/>
  <c r="AI85"/>
  <c r="U86"/>
  <c r="AH86"/>
  <c r="AI86"/>
  <c r="U87"/>
  <c r="AH87"/>
  <c r="AI87"/>
  <c r="U88"/>
  <c r="AH88"/>
  <c r="AI88"/>
  <c r="U89"/>
  <c r="AH89"/>
  <c r="AI89"/>
  <c r="U90"/>
  <c r="AH90"/>
  <c r="AI90"/>
  <c r="U91"/>
  <c r="AH91"/>
  <c r="AI91"/>
  <c r="U92"/>
  <c r="AH92"/>
  <c r="AI92"/>
  <c r="U93"/>
  <c r="AH93"/>
  <c r="AI93"/>
  <c r="U94"/>
  <c r="AH94"/>
  <c r="AI94"/>
  <c r="U95"/>
  <c r="AH95"/>
  <c r="AI95"/>
  <c r="U96"/>
  <c r="AH96"/>
  <c r="AI96"/>
  <c r="U97"/>
  <c r="AH97"/>
  <c r="AI97"/>
  <c r="U98"/>
  <c r="AH98"/>
  <c r="AI98"/>
  <c r="T99"/>
  <c r="U99"/>
  <c r="AH99"/>
  <c r="AI99"/>
  <c r="U100"/>
  <c r="AH100"/>
  <c r="AI100"/>
  <c r="U101"/>
  <c r="AH101"/>
  <c r="AI101"/>
  <c r="U102"/>
  <c r="AH102"/>
  <c r="AI102"/>
  <c r="U103"/>
  <c r="AH103"/>
  <c r="AI103"/>
  <c r="U104"/>
  <c r="AH104"/>
  <c r="AI104"/>
  <c r="U105"/>
  <c r="AH105"/>
  <c r="AI105"/>
  <c r="U106"/>
  <c r="AH106"/>
  <c r="AI106"/>
  <c r="U107"/>
  <c r="AH107"/>
  <c r="AI107"/>
  <c r="U108"/>
  <c r="AH108"/>
  <c r="AI108"/>
  <c r="U109"/>
  <c r="AH109"/>
  <c r="AI109"/>
  <c r="U110"/>
  <c r="AH110"/>
  <c r="AI110"/>
  <c r="U111"/>
  <c r="AH111"/>
  <c r="AI111"/>
  <c r="U112"/>
  <c r="AH112"/>
  <c r="AI112"/>
  <c r="U113"/>
  <c r="AH113"/>
  <c r="AI113"/>
  <c r="T114"/>
  <c r="U114"/>
  <c r="AH114"/>
  <c r="AI114"/>
  <c r="U115"/>
  <c r="AH115"/>
  <c r="AI115"/>
  <c r="U116"/>
  <c r="AH116"/>
  <c r="AI116"/>
  <c r="U117"/>
  <c r="AH117"/>
  <c r="AI117"/>
  <c r="U118"/>
  <c r="AH118"/>
  <c r="AI118"/>
  <c r="U119"/>
  <c r="AH119"/>
  <c r="AI119"/>
  <c r="U120"/>
  <c r="AH120"/>
  <c r="AI120"/>
  <c r="U121"/>
  <c r="AH121"/>
  <c r="AI121"/>
  <c r="U122"/>
  <c r="AH122"/>
  <c r="AI122"/>
  <c r="U123"/>
  <c r="AH123"/>
  <c r="AI123"/>
  <c r="U124"/>
  <c r="AH124"/>
  <c r="AI124"/>
  <c r="U125"/>
  <c r="AH125"/>
  <c r="AI125"/>
  <c r="U126"/>
  <c r="AH126"/>
  <c r="AI126"/>
  <c r="U127"/>
  <c r="AH127"/>
  <c r="AI127"/>
  <c r="U128"/>
  <c r="AH128"/>
  <c r="AI128"/>
  <c r="U129"/>
  <c r="AH129"/>
  <c r="AI129"/>
  <c r="U130"/>
  <c r="AH130"/>
  <c r="AI130"/>
  <c r="U131"/>
  <c r="AH131"/>
  <c r="AI131"/>
  <c r="U132"/>
  <c r="AH132"/>
  <c r="AI132"/>
  <c r="U133"/>
  <c r="AH133"/>
  <c r="AI133"/>
  <c r="U134"/>
  <c r="AH134"/>
  <c r="AI134"/>
  <c r="U135"/>
  <c r="AH135"/>
  <c r="AI135"/>
  <c r="U136"/>
  <c r="AH136"/>
  <c r="AI136"/>
  <c r="U137"/>
  <c r="AH137"/>
  <c r="AI137"/>
  <c r="U138"/>
  <c r="AH138"/>
  <c r="AI138"/>
  <c r="U139"/>
  <c r="AH139"/>
  <c r="AI139"/>
  <c r="AI140"/>
  <c r="V154"/>
  <c r="AH140"/>
  <c r="V153"/>
  <c r="K139"/>
  <c r="M139" s="1"/>
  <c r="K138"/>
  <c r="Y138"/>
  <c r="K137"/>
  <c r="M137" s="1"/>
  <c r="K136"/>
  <c r="M136" s="1"/>
  <c r="K135"/>
  <c r="M135" s="1"/>
  <c r="K134"/>
  <c r="Y134" s="1"/>
  <c r="Z134" s="1"/>
  <c r="K133"/>
  <c r="M133" s="1"/>
  <c r="K132"/>
  <c r="M132" s="1"/>
  <c r="K131"/>
  <c r="M131" s="1"/>
  <c r="K130"/>
  <c r="M130" s="1"/>
  <c r="K129"/>
  <c r="M129" s="1"/>
  <c r="K128"/>
  <c r="M128" s="1"/>
  <c r="K127"/>
  <c r="M127" s="1"/>
  <c r="K126"/>
  <c r="M126" s="1"/>
  <c r="K125"/>
  <c r="M125" s="1"/>
  <c r="K124"/>
  <c r="M124" s="1"/>
  <c r="K123"/>
  <c r="M123" s="1"/>
  <c r="K122"/>
  <c r="M122" s="1"/>
  <c r="K121"/>
  <c r="M121" s="1"/>
  <c r="K120"/>
  <c r="M120" s="1"/>
  <c r="K119"/>
  <c r="M119" s="1"/>
  <c r="K118"/>
  <c r="M118" s="1"/>
  <c r="K117"/>
  <c r="M117" s="1"/>
  <c r="K116"/>
  <c r="M116" s="1"/>
  <c r="K115"/>
  <c r="M115" s="1"/>
  <c r="K114"/>
  <c r="M114" s="1"/>
  <c r="K113"/>
  <c r="M113" s="1"/>
  <c r="Y113" s="1"/>
  <c r="K112"/>
  <c r="M112" s="1"/>
  <c r="K111"/>
  <c r="M111" s="1"/>
  <c r="Y111" s="1"/>
  <c r="K110"/>
  <c r="M110" s="1"/>
  <c r="K109"/>
  <c r="M109" s="1"/>
  <c r="Y109" s="1"/>
  <c r="K108"/>
  <c r="M108" s="1"/>
  <c r="K107"/>
  <c r="M107" s="1"/>
  <c r="K106"/>
  <c r="M106" s="1"/>
  <c r="Y106" s="1"/>
  <c r="K105"/>
  <c r="M105" s="1"/>
  <c r="K104"/>
  <c r="M104" s="1"/>
  <c r="Y104" s="1"/>
  <c r="K103"/>
  <c r="M103" s="1"/>
  <c r="K102"/>
  <c r="M102" s="1"/>
  <c r="M101"/>
  <c r="K100"/>
  <c r="M100" s="1"/>
  <c r="Y100" s="1"/>
  <c r="Z100" s="1"/>
  <c r="K99"/>
  <c r="M99" s="1"/>
  <c r="K98"/>
  <c r="M98" s="1"/>
  <c r="Y98" s="1"/>
  <c r="K97"/>
  <c r="M97" s="1"/>
  <c r="K96"/>
  <c r="M96" s="1"/>
  <c r="Y96" s="1"/>
  <c r="K95"/>
  <c r="M95"/>
  <c r="Y95" s="1"/>
  <c r="Z95" s="1"/>
  <c r="K94"/>
  <c r="M94" s="1"/>
  <c r="K92"/>
  <c r="M92" s="1"/>
  <c r="K91"/>
  <c r="M91" s="1"/>
  <c r="Y91" s="1"/>
  <c r="K90"/>
  <c r="M90" s="1"/>
  <c r="K88"/>
  <c r="M88" s="1"/>
  <c r="Y88" s="1"/>
  <c r="Z88" s="1"/>
  <c r="K87"/>
  <c r="M87" s="1"/>
  <c r="K86"/>
  <c r="M86" s="1"/>
  <c r="Y86" s="1"/>
  <c r="Z86" s="1"/>
  <c r="K85"/>
  <c r="M85" s="1"/>
  <c r="K84"/>
  <c r="M84" s="1"/>
  <c r="Y84" s="1"/>
  <c r="K83"/>
  <c r="M83" s="1"/>
  <c r="K82"/>
  <c r="M82" s="1"/>
  <c r="K81"/>
  <c r="M81" s="1"/>
  <c r="K80"/>
  <c r="M80" s="1"/>
  <c r="K79"/>
  <c r="M79" s="1"/>
  <c r="K78"/>
  <c r="M78" s="1"/>
  <c r="K77"/>
  <c r="M77" s="1"/>
  <c r="K76"/>
  <c r="M76" s="1"/>
  <c r="N76" s="1"/>
  <c r="K74"/>
  <c r="M74" s="1"/>
  <c r="K73"/>
  <c r="M73" s="1"/>
  <c r="N73" s="1"/>
  <c r="K72"/>
  <c r="M72" s="1"/>
  <c r="K71"/>
  <c r="M71" s="1"/>
  <c r="K70"/>
  <c r="M70" s="1"/>
  <c r="K69"/>
  <c r="M69" s="1"/>
  <c r="K68"/>
  <c r="M68" s="1"/>
  <c r="K67"/>
  <c r="M67" s="1"/>
  <c r="K65"/>
  <c r="M65" s="1"/>
  <c r="K64"/>
  <c r="M64" s="1"/>
  <c r="K63"/>
  <c r="M63" s="1"/>
  <c r="K62"/>
  <c r="M62" s="1"/>
  <c r="K61"/>
  <c r="M61" s="1"/>
  <c r="K60"/>
  <c r="M60" s="1"/>
  <c r="K59"/>
  <c r="M59" s="1"/>
  <c r="K58"/>
  <c r="M58" s="1"/>
  <c r="Y58" s="1"/>
  <c r="K57"/>
  <c r="M57" s="1"/>
  <c r="K56"/>
  <c r="M56" s="1"/>
  <c r="K55"/>
  <c r="M55" s="1"/>
  <c r="K54"/>
  <c r="M54" s="1"/>
  <c r="K53"/>
  <c r="M53" s="1"/>
  <c r="K52"/>
  <c r="M52" s="1"/>
  <c r="K50"/>
  <c r="M50" s="1"/>
  <c r="K49"/>
  <c r="K48"/>
  <c r="M48"/>
  <c r="Y48" s="1"/>
  <c r="K47"/>
  <c r="M47" s="1"/>
  <c r="K46"/>
  <c r="M46" s="1"/>
  <c r="K45"/>
  <c r="M45" s="1"/>
  <c r="K43"/>
  <c r="M43" s="1"/>
  <c r="K42"/>
  <c r="M42" s="1"/>
  <c r="Y42" s="1"/>
  <c r="K41"/>
  <c r="M41" s="1"/>
  <c r="K40"/>
  <c r="M40" s="1"/>
  <c r="K39"/>
  <c r="M39" s="1"/>
  <c r="K35"/>
  <c r="M35" s="1"/>
  <c r="K34"/>
  <c r="M34" s="1"/>
  <c r="K33"/>
  <c r="M33" s="1"/>
  <c r="P33" s="1"/>
  <c r="K31"/>
  <c r="M31" s="1"/>
  <c r="K29"/>
  <c r="M29" s="1"/>
  <c r="K28"/>
  <c r="M28" s="1"/>
  <c r="K27"/>
  <c r="M27" s="1"/>
  <c r="K26"/>
  <c r="M26" s="1"/>
  <c r="K25"/>
  <c r="M25" s="1"/>
  <c r="K24"/>
  <c r="M24" s="1"/>
  <c r="K23"/>
  <c r="M23" s="1"/>
  <c r="K22"/>
  <c r="M22" s="1"/>
  <c r="K21"/>
  <c r="M21" s="1"/>
  <c r="K20"/>
  <c r="M20" s="1"/>
  <c r="K19"/>
  <c r="M19" s="1"/>
  <c r="K18"/>
  <c r="M18" s="1"/>
  <c r="K17"/>
  <c r="M17" s="1"/>
  <c r="K16"/>
  <c r="M16" s="1"/>
  <c r="K15"/>
  <c r="J15"/>
  <c r="K14"/>
  <c r="J14"/>
  <c r="K13"/>
  <c r="J13"/>
  <c r="M13"/>
  <c r="K12"/>
  <c r="J12"/>
  <c r="M12" s="1"/>
  <c r="K11"/>
  <c r="J11"/>
  <c r="M11" s="1"/>
  <c r="K10"/>
  <c r="J10"/>
  <c r="K9"/>
  <c r="J9"/>
  <c r="M9" s="1"/>
  <c r="K8"/>
  <c r="J8"/>
  <c r="K6"/>
  <c r="J6"/>
  <c r="K5"/>
  <c r="J5"/>
  <c r="K4"/>
  <c r="J4"/>
  <c r="M4" s="1"/>
  <c r="J3"/>
  <c r="F108"/>
  <c r="G108"/>
  <c r="J108"/>
  <c r="V108"/>
  <c r="F102"/>
  <c r="G102"/>
  <c r="J102"/>
  <c r="N102"/>
  <c r="P102"/>
  <c r="V102"/>
  <c r="F94"/>
  <c r="G94"/>
  <c r="J94"/>
  <c r="N94"/>
  <c r="P94"/>
  <c r="V94"/>
  <c r="F90"/>
  <c r="G90"/>
  <c r="J90"/>
  <c r="V90"/>
  <c r="F67"/>
  <c r="G67"/>
  <c r="J67"/>
  <c r="N67"/>
  <c r="P67"/>
  <c r="V67"/>
  <c r="F52"/>
  <c r="G52"/>
  <c r="J52"/>
  <c r="N52"/>
  <c r="P52"/>
  <c r="V52"/>
  <c r="F50"/>
  <c r="G50"/>
  <c r="J50"/>
  <c r="V50"/>
  <c r="F45"/>
  <c r="G45"/>
  <c r="J45"/>
  <c r="N45"/>
  <c r="P45"/>
  <c r="V45"/>
  <c r="F8"/>
  <c r="G8"/>
  <c r="V8"/>
  <c r="F39"/>
  <c r="G39"/>
  <c r="J39"/>
  <c r="V39"/>
  <c r="F31"/>
  <c r="G31"/>
  <c r="J31"/>
  <c r="V31"/>
  <c r="V33"/>
  <c r="J33"/>
  <c r="F33"/>
  <c r="N33"/>
  <c r="G33"/>
  <c r="O33"/>
  <c r="Q33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04"/>
  <c r="J105"/>
  <c r="J106"/>
  <c r="J119"/>
  <c r="J120"/>
  <c r="K7"/>
  <c r="J7"/>
  <c r="M7"/>
  <c r="N7" s="1"/>
  <c r="Z7"/>
  <c r="K30"/>
  <c r="M30" s="1"/>
  <c r="Z30"/>
  <c r="K32"/>
  <c r="M32" s="1"/>
  <c r="Z32"/>
  <c r="Z36"/>
  <c r="K38"/>
  <c r="M38" s="1"/>
  <c r="N38" s="1"/>
  <c r="Z38"/>
  <c r="K44"/>
  <c r="M44" s="1"/>
  <c r="Z44"/>
  <c r="Z48"/>
  <c r="Z49"/>
  <c r="K51"/>
  <c r="M51" s="1"/>
  <c r="N51" s="1"/>
  <c r="Z51"/>
  <c r="K66"/>
  <c r="M66" s="1"/>
  <c r="Z66"/>
  <c r="Z75"/>
  <c r="K89"/>
  <c r="Z89"/>
  <c r="Z91"/>
  <c r="K93"/>
  <c r="M93" s="1"/>
  <c r="N93" s="1"/>
  <c r="Z93"/>
  <c r="Z96"/>
  <c r="Z98"/>
  <c r="Z101"/>
  <c r="Z104"/>
  <c r="Z106"/>
  <c r="Z107"/>
  <c r="Z109"/>
  <c r="Z111"/>
  <c r="Z113"/>
  <c r="Z138"/>
  <c r="F128"/>
  <c r="F129"/>
  <c r="F130"/>
  <c r="F131"/>
  <c r="F132"/>
  <c r="F133"/>
  <c r="F134"/>
  <c r="N134"/>
  <c r="F135"/>
  <c r="F136"/>
  <c r="F137"/>
  <c r="F138"/>
  <c r="N138"/>
  <c r="F139"/>
  <c r="F114"/>
  <c r="F115"/>
  <c r="F116"/>
  <c r="F117"/>
  <c r="F118"/>
  <c r="F119"/>
  <c r="F120"/>
  <c r="F121"/>
  <c r="F122"/>
  <c r="F123"/>
  <c r="F124"/>
  <c r="F125"/>
  <c r="F126"/>
  <c r="F127"/>
  <c r="F72"/>
  <c r="F73"/>
  <c r="F74"/>
  <c r="F75"/>
  <c r="N75"/>
  <c r="F76"/>
  <c r="F77"/>
  <c r="F78"/>
  <c r="N78"/>
  <c r="F79"/>
  <c r="F80"/>
  <c r="N80"/>
  <c r="F81"/>
  <c r="F82"/>
  <c r="N82"/>
  <c r="F83"/>
  <c r="F84"/>
  <c r="N84"/>
  <c r="F85"/>
  <c r="F86"/>
  <c r="N86"/>
  <c r="F87"/>
  <c r="F88"/>
  <c r="N88"/>
  <c r="F89"/>
  <c r="N89"/>
  <c r="F91"/>
  <c r="N91"/>
  <c r="F92"/>
  <c r="F93"/>
  <c r="F95"/>
  <c r="N95"/>
  <c r="F96"/>
  <c r="N96"/>
  <c r="F97"/>
  <c r="F98"/>
  <c r="N98"/>
  <c r="F99"/>
  <c r="F100"/>
  <c r="N100"/>
  <c r="F101"/>
  <c r="N101"/>
  <c r="F103"/>
  <c r="F104"/>
  <c r="N104"/>
  <c r="F105"/>
  <c r="F106"/>
  <c r="N106"/>
  <c r="F107"/>
  <c r="N107"/>
  <c r="F109"/>
  <c r="N109"/>
  <c r="F110"/>
  <c r="F111"/>
  <c r="N111"/>
  <c r="F112"/>
  <c r="F113"/>
  <c r="N113"/>
  <c r="F44"/>
  <c r="F46"/>
  <c r="F47"/>
  <c r="N47"/>
  <c r="F48"/>
  <c r="N48"/>
  <c r="F49"/>
  <c r="N49"/>
  <c r="F51"/>
  <c r="F53"/>
  <c r="F54"/>
  <c r="N54"/>
  <c r="F55"/>
  <c r="F56"/>
  <c r="N56"/>
  <c r="F57"/>
  <c r="F58"/>
  <c r="N58"/>
  <c r="F59"/>
  <c r="F60"/>
  <c r="N60"/>
  <c r="F61"/>
  <c r="F62"/>
  <c r="N62"/>
  <c r="F63"/>
  <c r="F64"/>
  <c r="N64"/>
  <c r="F65"/>
  <c r="F66"/>
  <c r="N66"/>
  <c r="F68"/>
  <c r="F69"/>
  <c r="N69"/>
  <c r="F70"/>
  <c r="F71"/>
  <c r="N71"/>
  <c r="F5"/>
  <c r="F6"/>
  <c r="F7"/>
  <c r="F9"/>
  <c r="F10"/>
  <c r="F11"/>
  <c r="F12"/>
  <c r="F13"/>
  <c r="N13"/>
  <c r="F14"/>
  <c r="F15"/>
  <c r="F16"/>
  <c r="F17"/>
  <c r="N17"/>
  <c r="F18"/>
  <c r="F19"/>
  <c r="N19"/>
  <c r="F20"/>
  <c r="F21"/>
  <c r="N21"/>
  <c r="F22"/>
  <c r="F23"/>
  <c r="N23"/>
  <c r="F24"/>
  <c r="F25"/>
  <c r="N25"/>
  <c r="F26"/>
  <c r="F27"/>
  <c r="N27"/>
  <c r="F28"/>
  <c r="F29"/>
  <c r="N29"/>
  <c r="F30"/>
  <c r="F32"/>
  <c r="N32"/>
  <c r="F34"/>
  <c r="F35"/>
  <c r="N35"/>
  <c r="F38"/>
  <c r="F40"/>
  <c r="N40"/>
  <c r="F41"/>
  <c r="F42"/>
  <c r="N42"/>
  <c r="F43"/>
  <c r="F4"/>
  <c r="V125"/>
  <c r="V126"/>
  <c r="V127"/>
  <c r="V128"/>
  <c r="V129"/>
  <c r="V130"/>
  <c r="V131"/>
  <c r="V132"/>
  <c r="V133"/>
  <c r="V134"/>
  <c r="V135"/>
  <c r="V136"/>
  <c r="V137"/>
  <c r="V138"/>
  <c r="V139"/>
  <c r="V98"/>
  <c r="V99"/>
  <c r="V100"/>
  <c r="V101"/>
  <c r="V103"/>
  <c r="V104"/>
  <c r="V105"/>
  <c r="V106"/>
  <c r="V107"/>
  <c r="V109"/>
  <c r="V110"/>
  <c r="V111"/>
  <c r="V112"/>
  <c r="V113"/>
  <c r="V114"/>
  <c r="V115"/>
  <c r="V116"/>
  <c r="V117"/>
  <c r="V118"/>
  <c r="V119"/>
  <c r="V120"/>
  <c r="V121"/>
  <c r="V122"/>
  <c r="V123"/>
  <c r="V124"/>
  <c r="V75"/>
  <c r="V76"/>
  <c r="V77"/>
  <c r="V78"/>
  <c r="V79"/>
  <c r="V80"/>
  <c r="V81"/>
  <c r="V82"/>
  <c r="V83"/>
  <c r="V84"/>
  <c r="V85"/>
  <c r="V86"/>
  <c r="V87"/>
  <c r="V88"/>
  <c r="V89"/>
  <c r="V91"/>
  <c r="V92"/>
  <c r="V93"/>
  <c r="V95"/>
  <c r="V96"/>
  <c r="V97"/>
  <c r="V57"/>
  <c r="V58"/>
  <c r="V59"/>
  <c r="V60"/>
  <c r="V61"/>
  <c r="V62"/>
  <c r="V63"/>
  <c r="V64"/>
  <c r="V65"/>
  <c r="V66"/>
  <c r="V68"/>
  <c r="V69"/>
  <c r="V70"/>
  <c r="V71"/>
  <c r="V72"/>
  <c r="V73"/>
  <c r="V74"/>
  <c r="V16"/>
  <c r="V17"/>
  <c r="V18"/>
  <c r="V19"/>
  <c r="V20"/>
  <c r="V21"/>
  <c r="V22"/>
  <c r="V23"/>
  <c r="V24"/>
  <c r="V25"/>
  <c r="V26"/>
  <c r="V27"/>
  <c r="V28"/>
  <c r="V29"/>
  <c r="V30"/>
  <c r="V32"/>
  <c r="V34"/>
  <c r="V35"/>
  <c r="V36"/>
  <c r="V38"/>
  <c r="V40"/>
  <c r="V41"/>
  <c r="V42"/>
  <c r="V43"/>
  <c r="V44"/>
  <c r="V46"/>
  <c r="V47"/>
  <c r="V48"/>
  <c r="V49"/>
  <c r="V51"/>
  <c r="V53"/>
  <c r="V54"/>
  <c r="V55"/>
  <c r="V56"/>
  <c r="V4"/>
  <c r="V5"/>
  <c r="V6"/>
  <c r="V7"/>
  <c r="V9"/>
  <c r="V10"/>
  <c r="V11"/>
  <c r="V12"/>
  <c r="V13"/>
  <c r="V14"/>
  <c r="V15"/>
  <c r="V3"/>
  <c r="G125"/>
  <c r="G126"/>
  <c r="G127"/>
  <c r="G128"/>
  <c r="G129"/>
  <c r="G130"/>
  <c r="G131"/>
  <c r="G132"/>
  <c r="G133"/>
  <c r="G134"/>
  <c r="G135"/>
  <c r="G136"/>
  <c r="G137"/>
  <c r="G138"/>
  <c r="G139"/>
  <c r="G103"/>
  <c r="G104"/>
  <c r="G105"/>
  <c r="G106"/>
  <c r="G107"/>
  <c r="G109"/>
  <c r="G110"/>
  <c r="G111"/>
  <c r="G112"/>
  <c r="G113"/>
  <c r="G114"/>
  <c r="G115"/>
  <c r="G116"/>
  <c r="G117"/>
  <c r="G118"/>
  <c r="G119"/>
  <c r="G120"/>
  <c r="G121"/>
  <c r="G122"/>
  <c r="G123"/>
  <c r="G124"/>
  <c r="G86"/>
  <c r="G87"/>
  <c r="G88"/>
  <c r="G89"/>
  <c r="G91"/>
  <c r="G92"/>
  <c r="G93"/>
  <c r="G95"/>
  <c r="G96"/>
  <c r="G97"/>
  <c r="G98"/>
  <c r="G99"/>
  <c r="G100"/>
  <c r="G101"/>
  <c r="G72"/>
  <c r="G73"/>
  <c r="G74"/>
  <c r="G75"/>
  <c r="G76"/>
  <c r="G77"/>
  <c r="G78"/>
  <c r="G79"/>
  <c r="G80"/>
  <c r="G81"/>
  <c r="G82"/>
  <c r="G83"/>
  <c r="G84"/>
  <c r="G85"/>
  <c r="G47"/>
  <c r="G48"/>
  <c r="G49"/>
  <c r="G51"/>
  <c r="G53"/>
  <c r="G54"/>
  <c r="G55"/>
  <c r="G56"/>
  <c r="G57"/>
  <c r="G58"/>
  <c r="G59"/>
  <c r="G60"/>
  <c r="G61"/>
  <c r="G62"/>
  <c r="G63"/>
  <c r="G64"/>
  <c r="G65"/>
  <c r="G66"/>
  <c r="G68"/>
  <c r="G69"/>
  <c r="G70"/>
  <c r="G71"/>
  <c r="G20"/>
  <c r="G21"/>
  <c r="G22"/>
  <c r="G23"/>
  <c r="G24"/>
  <c r="G25"/>
  <c r="G26"/>
  <c r="G27"/>
  <c r="G28"/>
  <c r="G29"/>
  <c r="G30"/>
  <c r="G32"/>
  <c r="G34"/>
  <c r="G35"/>
  <c r="G38"/>
  <c r="G40"/>
  <c r="G41"/>
  <c r="G42"/>
  <c r="G43"/>
  <c r="G44"/>
  <c r="G46"/>
  <c r="G4"/>
  <c r="G5"/>
  <c r="G6"/>
  <c r="G7"/>
  <c r="G9"/>
  <c r="G10"/>
  <c r="G11"/>
  <c r="G12"/>
  <c r="G13"/>
  <c r="G14"/>
  <c r="G15"/>
  <c r="G16"/>
  <c r="G17"/>
  <c r="G18"/>
  <c r="G19"/>
  <c r="F3"/>
  <c r="G3"/>
  <c r="J82"/>
  <c r="K75"/>
  <c r="J75"/>
  <c r="O82"/>
  <c r="P82"/>
  <c r="Q82"/>
  <c r="O133"/>
  <c r="P133"/>
  <c r="Q133"/>
  <c r="O129"/>
  <c r="P129"/>
  <c r="Q129"/>
  <c r="O127"/>
  <c r="P127"/>
  <c r="Q127"/>
  <c r="O119"/>
  <c r="P119"/>
  <c r="Q119"/>
  <c r="O104"/>
  <c r="P104"/>
  <c r="Q104"/>
  <c r="AA104"/>
  <c r="AB104"/>
  <c r="AC104"/>
  <c r="Y151"/>
  <c r="Z2"/>
  <c r="Y2"/>
  <c r="T152"/>
  <c r="T143"/>
  <c r="Y1"/>
  <c r="T1"/>
  <c r="J16"/>
  <c r="J17"/>
  <c r="J18"/>
  <c r="J19"/>
  <c r="J20"/>
  <c r="J21"/>
  <c r="J22"/>
  <c r="J23"/>
  <c r="J24"/>
  <c r="J25"/>
  <c r="J26"/>
  <c r="J27"/>
  <c r="J28"/>
  <c r="J29"/>
  <c r="J30"/>
  <c r="J32"/>
  <c r="J34"/>
  <c r="J35"/>
  <c r="J36"/>
  <c r="J38"/>
  <c r="J40"/>
  <c r="J41"/>
  <c r="J42"/>
  <c r="J43"/>
  <c r="J44"/>
  <c r="J46"/>
  <c r="J47"/>
  <c r="J48"/>
  <c r="J49"/>
  <c r="J51"/>
  <c r="J53"/>
  <c r="J54"/>
  <c r="J55"/>
  <c r="J56"/>
  <c r="J57"/>
  <c r="J58"/>
  <c r="J59"/>
  <c r="J60"/>
  <c r="J61"/>
  <c r="J62"/>
  <c r="J63"/>
  <c r="J64"/>
  <c r="J65"/>
  <c r="J66"/>
  <c r="J68"/>
  <c r="J69"/>
  <c r="J70"/>
  <c r="J71"/>
  <c r="J72"/>
  <c r="J73"/>
  <c r="J74"/>
  <c r="J76"/>
  <c r="J77"/>
  <c r="J78"/>
  <c r="J79"/>
  <c r="J80"/>
  <c r="J81"/>
  <c r="J83"/>
  <c r="J84"/>
  <c r="J85"/>
  <c r="J86"/>
  <c r="J87"/>
  <c r="J88"/>
  <c r="J89"/>
  <c r="J91"/>
  <c r="J92"/>
  <c r="J93"/>
  <c r="J95"/>
  <c r="J96"/>
  <c r="J97"/>
  <c r="J98"/>
  <c r="J99"/>
  <c r="J100"/>
  <c r="J101"/>
  <c r="J103"/>
  <c r="J107"/>
  <c r="J109"/>
  <c r="J110"/>
  <c r="J111"/>
  <c r="J112"/>
  <c r="J113"/>
  <c r="J114"/>
  <c r="J115"/>
  <c r="J116"/>
  <c r="J117"/>
  <c r="J118"/>
  <c r="V145"/>
  <c r="V149" s="1"/>
  <c r="O7"/>
  <c r="P7"/>
  <c r="Q7"/>
  <c r="AA7"/>
  <c r="AB7"/>
  <c r="AC7"/>
  <c r="AD7"/>
  <c r="V157"/>
  <c r="AA30"/>
  <c r="AB30"/>
  <c r="AC30"/>
  <c r="AD30"/>
  <c r="AA36"/>
  <c r="AB36"/>
  <c r="AC36"/>
  <c r="AD36"/>
  <c r="AA38"/>
  <c r="AB38"/>
  <c r="AC38"/>
  <c r="AD38"/>
  <c r="AA44"/>
  <c r="AB44"/>
  <c r="AC44"/>
  <c r="AD44"/>
  <c r="AA48"/>
  <c r="AB48"/>
  <c r="AC48"/>
  <c r="AA49"/>
  <c r="AB49"/>
  <c r="AC49"/>
  <c r="AA51"/>
  <c r="AB51"/>
  <c r="AC51"/>
  <c r="AD51"/>
  <c r="AA66"/>
  <c r="AB66"/>
  <c r="AC66"/>
  <c r="AD66"/>
  <c r="AA86"/>
  <c r="AB86"/>
  <c r="AC86"/>
  <c r="AA88"/>
  <c r="AB88"/>
  <c r="AC88"/>
  <c r="AA89"/>
  <c r="AB89"/>
  <c r="AC89"/>
  <c r="AD89"/>
  <c r="AA91"/>
  <c r="AB91"/>
  <c r="AC91"/>
  <c r="AA93"/>
  <c r="AB93"/>
  <c r="AC93"/>
  <c r="AD93"/>
  <c r="AA95"/>
  <c r="AB95"/>
  <c r="AC95"/>
  <c r="AA96"/>
  <c r="AB96"/>
  <c r="AC96"/>
  <c r="AA98"/>
  <c r="AB98"/>
  <c r="AC98"/>
  <c r="AA100"/>
  <c r="AB100"/>
  <c r="AC100"/>
  <c r="AA101"/>
  <c r="AB101"/>
  <c r="AC101"/>
  <c r="AD101"/>
  <c r="AA106"/>
  <c r="AB106"/>
  <c r="AC106"/>
  <c r="AA107"/>
  <c r="AB107"/>
  <c r="AC107"/>
  <c r="AD107"/>
  <c r="AA109"/>
  <c r="AB109"/>
  <c r="AC109"/>
  <c r="AA111"/>
  <c r="AB111"/>
  <c r="AC111"/>
  <c r="AA113"/>
  <c r="AB113"/>
  <c r="AC113"/>
  <c r="AA134"/>
  <c r="AB134"/>
  <c r="AC134"/>
  <c r="AA138"/>
  <c r="AB138"/>
  <c r="AC138"/>
  <c r="Q17"/>
  <c r="Q19"/>
  <c r="Q21"/>
  <c r="Q23"/>
  <c r="Q25"/>
  <c r="Q27"/>
  <c r="Q29"/>
  <c r="Q35"/>
  <c r="Q38"/>
  <c r="Q40"/>
  <c r="Q42"/>
  <c r="Q47"/>
  <c r="Q48"/>
  <c r="Q49"/>
  <c r="Q51"/>
  <c r="Q54"/>
  <c r="Q56"/>
  <c r="Q58"/>
  <c r="Q60"/>
  <c r="Q62"/>
  <c r="Q64"/>
  <c r="Q66"/>
  <c r="Q69"/>
  <c r="Q71"/>
  <c r="Q73"/>
  <c r="Q76"/>
  <c r="Q78"/>
  <c r="Q80"/>
  <c r="Q84"/>
  <c r="Q86"/>
  <c r="Q88"/>
  <c r="Q89"/>
  <c r="Q91"/>
  <c r="Q93"/>
  <c r="Q95"/>
  <c r="Q96"/>
  <c r="Q98"/>
  <c r="Q100"/>
  <c r="Q101"/>
  <c r="Q106"/>
  <c r="Q107"/>
  <c r="Q109"/>
  <c r="Q111"/>
  <c r="Q113"/>
  <c r="Q115"/>
  <c r="Q117"/>
  <c r="Q121"/>
  <c r="Q123"/>
  <c r="Q125"/>
  <c r="Q131"/>
  <c r="Q136"/>
  <c r="Q139"/>
  <c r="O17"/>
  <c r="O19"/>
  <c r="O21"/>
  <c r="O23"/>
  <c r="O25"/>
  <c r="O27"/>
  <c r="O29"/>
  <c r="O35"/>
  <c r="O38"/>
  <c r="O40"/>
  <c r="O42"/>
  <c r="O47"/>
  <c r="O48"/>
  <c r="O49"/>
  <c r="O51"/>
  <c r="O54"/>
  <c r="O56"/>
  <c r="O58"/>
  <c r="O60"/>
  <c r="O62"/>
  <c r="O64"/>
  <c r="O66"/>
  <c r="O69"/>
  <c r="O71"/>
  <c r="O73"/>
  <c r="O76"/>
  <c r="O78"/>
  <c r="O80"/>
  <c r="O84"/>
  <c r="O86"/>
  <c r="O88"/>
  <c r="O89"/>
  <c r="O91"/>
  <c r="O93"/>
  <c r="O95"/>
  <c r="O96"/>
  <c r="O98"/>
  <c r="O100"/>
  <c r="O101"/>
  <c r="O106"/>
  <c r="O107"/>
  <c r="O109"/>
  <c r="R109" s="1"/>
  <c r="O111"/>
  <c r="O113"/>
  <c r="O115"/>
  <c r="O117"/>
  <c r="O121"/>
  <c r="O123"/>
  <c r="O125"/>
  <c r="O131"/>
  <c r="O136"/>
  <c r="O139"/>
  <c r="P17"/>
  <c r="P19"/>
  <c r="P21"/>
  <c r="P23"/>
  <c r="P25"/>
  <c r="P27"/>
  <c r="P29"/>
  <c r="P35"/>
  <c r="P38"/>
  <c r="P40"/>
  <c r="P42"/>
  <c r="R42" s="1"/>
  <c r="P47"/>
  <c r="P48"/>
  <c r="P49"/>
  <c r="P51"/>
  <c r="P54"/>
  <c r="P56"/>
  <c r="P58"/>
  <c r="P60"/>
  <c r="P62"/>
  <c r="P64"/>
  <c r="P66"/>
  <c r="P69"/>
  <c r="P71"/>
  <c r="P73"/>
  <c r="P76"/>
  <c r="P78"/>
  <c r="P80"/>
  <c r="P84"/>
  <c r="R84" s="1"/>
  <c r="P86"/>
  <c r="R86" s="1"/>
  <c r="P88"/>
  <c r="P89"/>
  <c r="P91"/>
  <c r="P93"/>
  <c r="P95"/>
  <c r="P96"/>
  <c r="R96" s="1"/>
  <c r="P98"/>
  <c r="P100"/>
  <c r="R100" s="1"/>
  <c r="P101"/>
  <c r="P106"/>
  <c r="P107"/>
  <c r="P109"/>
  <c r="P111"/>
  <c r="P113"/>
  <c r="P115"/>
  <c r="P117"/>
  <c r="P120"/>
  <c r="P121"/>
  <c r="P123"/>
  <c r="P125"/>
  <c r="P131"/>
  <c r="P132"/>
  <c r="P136"/>
  <c r="P139"/>
  <c r="R49"/>
  <c r="R89"/>
  <c r="R98"/>
  <c r="O13"/>
  <c r="P13"/>
  <c r="Q13"/>
  <c r="AD49"/>
  <c r="Q32"/>
  <c r="O32"/>
  <c r="P32"/>
  <c r="AA32"/>
  <c r="AB32"/>
  <c r="AC32"/>
  <c r="AD32"/>
  <c r="N4" l="1"/>
  <c r="Q4"/>
  <c r="P4"/>
  <c r="O4"/>
  <c r="Y85"/>
  <c r="O85"/>
  <c r="N85"/>
  <c r="Q85"/>
  <c r="P85"/>
  <c r="Y110"/>
  <c r="Q110"/>
  <c r="N110"/>
  <c r="O110"/>
  <c r="P110"/>
  <c r="Y26"/>
  <c r="N26"/>
  <c r="Q26"/>
  <c r="O26"/>
  <c r="P26"/>
  <c r="Y103"/>
  <c r="N103"/>
  <c r="Q103"/>
  <c r="P103"/>
  <c r="O103"/>
  <c r="R47"/>
  <c r="R40"/>
  <c r="R35"/>
  <c r="R93"/>
  <c r="N9"/>
  <c r="O9"/>
  <c r="Q9"/>
  <c r="P9"/>
  <c r="Q39"/>
  <c r="O39"/>
  <c r="Z84"/>
  <c r="AA84"/>
  <c r="AC84"/>
  <c r="AB84"/>
  <c r="Y118"/>
  <c r="N118"/>
  <c r="Q118"/>
  <c r="P118"/>
  <c r="O118"/>
  <c r="Y126"/>
  <c r="Q126"/>
  <c r="P126"/>
  <c r="N126"/>
  <c r="O126"/>
  <c r="Y18"/>
  <c r="N18"/>
  <c r="O18"/>
  <c r="P18"/>
  <c r="R18" s="1"/>
  <c r="Q18"/>
  <c r="Y57"/>
  <c r="O57"/>
  <c r="P57"/>
  <c r="N57"/>
  <c r="Q57"/>
  <c r="Y81"/>
  <c r="N81"/>
  <c r="O81"/>
  <c r="Q81"/>
  <c r="P81"/>
  <c r="Y83"/>
  <c r="N83"/>
  <c r="Q83"/>
  <c r="P83"/>
  <c r="O83"/>
  <c r="R13"/>
  <c r="R111"/>
  <c r="R106"/>
  <c r="R91"/>
  <c r="R88"/>
  <c r="R26"/>
  <c r="R113"/>
  <c r="R103"/>
  <c r="M6"/>
  <c r="M8"/>
  <c r="M15"/>
  <c r="Y80"/>
  <c r="Y82"/>
  <c r="N11"/>
  <c r="P11"/>
  <c r="O11"/>
  <c r="Q11"/>
  <c r="Y22"/>
  <c r="N22"/>
  <c r="O22"/>
  <c r="P22"/>
  <c r="Q22"/>
  <c r="Y43"/>
  <c r="N43"/>
  <c r="O43"/>
  <c r="P43"/>
  <c r="Q43"/>
  <c r="Y46"/>
  <c r="Q46"/>
  <c r="O46"/>
  <c r="P46"/>
  <c r="N46"/>
  <c r="Y90"/>
  <c r="N90"/>
  <c r="P90"/>
  <c r="Y114"/>
  <c r="Q114"/>
  <c r="O114"/>
  <c r="P114"/>
  <c r="N114"/>
  <c r="Y130"/>
  <c r="Q130"/>
  <c r="O130"/>
  <c r="N130"/>
  <c r="P130"/>
  <c r="N6"/>
  <c r="O6"/>
  <c r="Q6"/>
  <c r="P6"/>
  <c r="N15"/>
  <c r="Q15"/>
  <c r="O15"/>
  <c r="P15"/>
  <c r="Q31"/>
  <c r="O31"/>
  <c r="Y53"/>
  <c r="N53"/>
  <c r="O53"/>
  <c r="P53"/>
  <c r="Q53"/>
  <c r="N99"/>
  <c r="Q99"/>
  <c r="O99"/>
  <c r="P99"/>
  <c r="Y122"/>
  <c r="P122"/>
  <c r="N122"/>
  <c r="O122"/>
  <c r="Q122"/>
  <c r="Y137"/>
  <c r="N137"/>
  <c r="Q137"/>
  <c r="O137"/>
  <c r="P137"/>
  <c r="AD104"/>
  <c r="R104"/>
  <c r="M5"/>
  <c r="M10"/>
  <c r="M14"/>
  <c r="Y45"/>
  <c r="Y47"/>
  <c r="Y99"/>
  <c r="Q44"/>
  <c r="P44"/>
  <c r="N44"/>
  <c r="O44"/>
  <c r="Q30"/>
  <c r="P30"/>
  <c r="N30"/>
  <c r="O30"/>
  <c r="O8"/>
  <c r="Q8"/>
  <c r="P12"/>
  <c r="N12"/>
  <c r="O12"/>
  <c r="Q12"/>
  <c r="Y16"/>
  <c r="Q16"/>
  <c r="P16"/>
  <c r="N16"/>
  <c r="O16"/>
  <c r="Y24"/>
  <c r="Q24"/>
  <c r="P24"/>
  <c r="N24"/>
  <c r="O24"/>
  <c r="Y34"/>
  <c r="O34"/>
  <c r="N34"/>
  <c r="Q34"/>
  <c r="P34"/>
  <c r="P50"/>
  <c r="N50"/>
  <c r="Y59"/>
  <c r="Q59"/>
  <c r="P59"/>
  <c r="N59"/>
  <c r="O59"/>
  <c r="Y61"/>
  <c r="Q61"/>
  <c r="P61"/>
  <c r="N61"/>
  <c r="O61"/>
  <c r="Y63"/>
  <c r="Q63"/>
  <c r="P63"/>
  <c r="N63"/>
  <c r="O63"/>
  <c r="Y65"/>
  <c r="Q65"/>
  <c r="P65"/>
  <c r="N65"/>
  <c r="O65"/>
  <c r="Y68"/>
  <c r="Q68"/>
  <c r="P68"/>
  <c r="N68"/>
  <c r="O68"/>
  <c r="Y70"/>
  <c r="Q70"/>
  <c r="P70"/>
  <c r="N70"/>
  <c r="O70"/>
  <c r="Q72"/>
  <c r="P72"/>
  <c r="O72"/>
  <c r="Q74"/>
  <c r="P74"/>
  <c r="O74"/>
  <c r="Q77"/>
  <c r="P77"/>
  <c r="O77"/>
  <c r="Y79"/>
  <c r="Q79"/>
  <c r="P79"/>
  <c r="N79"/>
  <c r="O79"/>
  <c r="Y87"/>
  <c r="O87"/>
  <c r="N87"/>
  <c r="Q87"/>
  <c r="P87"/>
  <c r="Y97"/>
  <c r="O97"/>
  <c r="N97"/>
  <c r="Q97"/>
  <c r="P97"/>
  <c r="Y105"/>
  <c r="O105"/>
  <c r="N105"/>
  <c r="Q105"/>
  <c r="P105"/>
  <c r="Y112"/>
  <c r="O112"/>
  <c r="N112"/>
  <c r="Q112"/>
  <c r="P112"/>
  <c r="Y120"/>
  <c r="N120"/>
  <c r="Q120"/>
  <c r="O120"/>
  <c r="Y128"/>
  <c r="N128"/>
  <c r="P128"/>
  <c r="O128"/>
  <c r="Q128"/>
  <c r="Y135"/>
  <c r="O135"/>
  <c r="N135"/>
  <c r="Q135"/>
  <c r="P135"/>
  <c r="O5"/>
  <c r="Q5"/>
  <c r="N5"/>
  <c r="P5"/>
  <c r="P10"/>
  <c r="N10"/>
  <c r="O10"/>
  <c r="Q10"/>
  <c r="O14"/>
  <c r="Q14"/>
  <c r="N14"/>
  <c r="P14"/>
  <c r="Y20"/>
  <c r="Q20"/>
  <c r="P20"/>
  <c r="N20"/>
  <c r="O20"/>
  <c r="Y28"/>
  <c r="Q28"/>
  <c r="P28"/>
  <c r="N28"/>
  <c r="O28"/>
  <c r="Y41"/>
  <c r="O41"/>
  <c r="N41"/>
  <c r="Q41"/>
  <c r="P41"/>
  <c r="Y55"/>
  <c r="Q55"/>
  <c r="P55"/>
  <c r="N55"/>
  <c r="O55"/>
  <c r="Y92"/>
  <c r="O92"/>
  <c r="N92"/>
  <c r="Q92"/>
  <c r="P92"/>
  <c r="Y108"/>
  <c r="P108"/>
  <c r="N108"/>
  <c r="Y116"/>
  <c r="N116"/>
  <c r="O116"/>
  <c r="Q116"/>
  <c r="P116"/>
  <c r="Y124"/>
  <c r="N124"/>
  <c r="O124"/>
  <c r="Q124"/>
  <c r="P124"/>
  <c r="Y132"/>
  <c r="N132"/>
  <c r="Q132"/>
  <c r="O132"/>
  <c r="Y37"/>
  <c r="P37"/>
  <c r="R32"/>
  <c r="R137"/>
  <c r="R126"/>
  <c r="R118"/>
  <c r="R114"/>
  <c r="R110"/>
  <c r="R107"/>
  <c r="R101"/>
  <c r="R99"/>
  <c r="R95"/>
  <c r="R85"/>
  <c r="R83"/>
  <c r="R80"/>
  <c r="R78"/>
  <c r="R76"/>
  <c r="R73"/>
  <c r="R71"/>
  <c r="R69"/>
  <c r="R66"/>
  <c r="R64"/>
  <c r="R62"/>
  <c r="R60"/>
  <c r="R58"/>
  <c r="R56"/>
  <c r="R54"/>
  <c r="R51"/>
  <c r="R48"/>
  <c r="R46"/>
  <c r="R43"/>
  <c r="R38"/>
  <c r="R29"/>
  <c r="R27"/>
  <c r="R25"/>
  <c r="R23"/>
  <c r="R21"/>
  <c r="R19"/>
  <c r="R17"/>
  <c r="R15"/>
  <c r="AD134"/>
  <c r="AD106"/>
  <c r="AD98"/>
  <c r="AD96"/>
  <c r="AD88"/>
  <c r="AD86"/>
  <c r="AD84"/>
  <c r="R7"/>
  <c r="R122"/>
  <c r="R82"/>
  <c r="Y60"/>
  <c r="Y62"/>
  <c r="Y64"/>
  <c r="Y67"/>
  <c r="AC67" s="1"/>
  <c r="Y69"/>
  <c r="Y71"/>
  <c r="Y73"/>
  <c r="Y76"/>
  <c r="Y78"/>
  <c r="AD138"/>
  <c r="AD113"/>
  <c r="AD111"/>
  <c r="AD109"/>
  <c r="AD100"/>
  <c r="AD95"/>
  <c r="AD91"/>
  <c r="AD48"/>
  <c r="R11"/>
  <c r="R9"/>
  <c r="R6"/>
  <c r="Z42"/>
  <c r="AB42"/>
  <c r="AA42"/>
  <c r="AC42"/>
  <c r="AA58"/>
  <c r="AC58"/>
  <c r="Z58"/>
  <c r="AB58"/>
  <c r="O45"/>
  <c r="Q45"/>
  <c r="Y50"/>
  <c r="O50"/>
  <c r="Q50"/>
  <c r="Y72"/>
  <c r="N72"/>
  <c r="R72" s="1"/>
  <c r="Y74"/>
  <c r="N74"/>
  <c r="R74" s="1"/>
  <c r="Y77"/>
  <c r="N77"/>
  <c r="R77" s="1"/>
  <c r="AA90"/>
  <c r="AC90"/>
  <c r="N115"/>
  <c r="R115" s="1"/>
  <c r="Y115"/>
  <c r="N119"/>
  <c r="R119" s="1"/>
  <c r="Y119"/>
  <c r="N123"/>
  <c r="R123" s="1"/>
  <c r="Y123"/>
  <c r="N127"/>
  <c r="R127" s="1"/>
  <c r="Y127"/>
  <c r="N131"/>
  <c r="R131" s="1"/>
  <c r="Y131"/>
  <c r="N139"/>
  <c r="R139" s="1"/>
  <c r="Y139"/>
  <c r="AB37"/>
  <c r="Z37"/>
  <c r="AA37"/>
  <c r="AC37"/>
  <c r="Y4"/>
  <c r="Y6"/>
  <c r="Y9"/>
  <c r="Y11"/>
  <c r="Y13"/>
  <c r="Y15"/>
  <c r="Y52"/>
  <c r="Y54"/>
  <c r="Y56"/>
  <c r="N8"/>
  <c r="P8"/>
  <c r="Y31"/>
  <c r="N31"/>
  <c r="P31"/>
  <c r="Y39"/>
  <c r="N39"/>
  <c r="P39"/>
  <c r="AA45"/>
  <c r="AC45"/>
  <c r="O52"/>
  <c r="Q52"/>
  <c r="O67"/>
  <c r="Q67"/>
  <c r="O94"/>
  <c r="Q94"/>
  <c r="Y94"/>
  <c r="O102"/>
  <c r="Q102"/>
  <c r="Y102"/>
  <c r="AA108"/>
  <c r="AC108"/>
  <c r="N117"/>
  <c r="R117" s="1"/>
  <c r="Y117"/>
  <c r="N121"/>
  <c r="R121" s="1"/>
  <c r="Y121"/>
  <c r="N125"/>
  <c r="R125" s="1"/>
  <c r="Y125"/>
  <c r="N129"/>
  <c r="R129" s="1"/>
  <c r="Y129"/>
  <c r="N133"/>
  <c r="R133" s="1"/>
  <c r="Y133"/>
  <c r="N136"/>
  <c r="R136" s="1"/>
  <c r="Y136"/>
  <c r="R33"/>
  <c r="Y5"/>
  <c r="Y8"/>
  <c r="Y10"/>
  <c r="Y12"/>
  <c r="Y14"/>
  <c r="Y17"/>
  <c r="Y19"/>
  <c r="Y21"/>
  <c r="Y23"/>
  <c r="Y25"/>
  <c r="Y27"/>
  <c r="Y29"/>
  <c r="Y33"/>
  <c r="Y35"/>
  <c r="Y40"/>
  <c r="Q90"/>
  <c r="O90"/>
  <c r="Q108"/>
  <c r="O108"/>
  <c r="Q37"/>
  <c r="O37"/>
  <c r="N37"/>
  <c r="M3"/>
  <c r="Z26" l="1"/>
  <c r="AB26"/>
  <c r="AA26"/>
  <c r="AC26"/>
  <c r="Z85"/>
  <c r="AA85"/>
  <c r="AC85"/>
  <c r="AB85"/>
  <c r="AA67"/>
  <c r="R50"/>
  <c r="R4"/>
  <c r="Z103"/>
  <c r="AA103"/>
  <c r="AC103"/>
  <c r="AB103"/>
  <c r="Z110"/>
  <c r="AB110"/>
  <c r="AA110"/>
  <c r="AC110"/>
  <c r="Z82"/>
  <c r="AA82"/>
  <c r="AC82"/>
  <c r="AB82"/>
  <c r="AA81"/>
  <c r="AC81"/>
  <c r="Z81"/>
  <c r="AB81"/>
  <c r="Z18"/>
  <c r="AA18"/>
  <c r="AC18"/>
  <c r="AB18"/>
  <c r="Z118"/>
  <c r="AB118"/>
  <c r="AA118"/>
  <c r="AC118"/>
  <c r="R116"/>
  <c r="R92"/>
  <c r="R55"/>
  <c r="R41"/>
  <c r="R28"/>
  <c r="R10"/>
  <c r="R5"/>
  <c r="R105"/>
  <c r="R87"/>
  <c r="R79"/>
  <c r="R70"/>
  <c r="R65"/>
  <c r="R61"/>
  <c r="R16"/>
  <c r="R22"/>
  <c r="R57"/>
  <c r="Z80"/>
  <c r="AB80"/>
  <c r="AA80"/>
  <c r="AC80"/>
  <c r="Z83"/>
  <c r="AB83"/>
  <c r="AA83"/>
  <c r="AC83"/>
  <c r="Z57"/>
  <c r="AA57"/>
  <c r="AC57"/>
  <c r="AB57"/>
  <c r="Z126"/>
  <c r="AA126"/>
  <c r="AC126"/>
  <c r="AB126"/>
  <c r="R81"/>
  <c r="Z47"/>
  <c r="AA47"/>
  <c r="AC47"/>
  <c r="AB47"/>
  <c r="Z137"/>
  <c r="AA137"/>
  <c r="AC137"/>
  <c r="AB137"/>
  <c r="Z53"/>
  <c r="AB53"/>
  <c r="AA53"/>
  <c r="AC53"/>
  <c r="Z114"/>
  <c r="AB114"/>
  <c r="AA114"/>
  <c r="AC114"/>
  <c r="AB46"/>
  <c r="Z46"/>
  <c r="AA46"/>
  <c r="AC46"/>
  <c r="Z22"/>
  <c r="AA22"/>
  <c r="AC22"/>
  <c r="AB22"/>
  <c r="R108"/>
  <c r="R90"/>
  <c r="R102"/>
  <c r="R31"/>
  <c r="R130"/>
  <c r="Z99"/>
  <c r="AB99"/>
  <c r="AC99"/>
  <c r="AA99"/>
  <c r="AB45"/>
  <c r="Z45"/>
  <c r="Z122"/>
  <c r="AA122"/>
  <c r="AC122"/>
  <c r="AB122"/>
  <c r="Z130"/>
  <c r="AA130"/>
  <c r="AC130"/>
  <c r="AB130"/>
  <c r="AB90"/>
  <c r="Z90"/>
  <c r="Z43"/>
  <c r="AA43"/>
  <c r="AC43"/>
  <c r="AB43"/>
  <c r="R53"/>
  <c r="Z78"/>
  <c r="AA78"/>
  <c r="AC78"/>
  <c r="AB78"/>
  <c r="AA73"/>
  <c r="AC73"/>
  <c r="Z73"/>
  <c r="AB73"/>
  <c r="AB69"/>
  <c r="Z69"/>
  <c r="AA69"/>
  <c r="AC69"/>
  <c r="Z64"/>
  <c r="AA64"/>
  <c r="AC64"/>
  <c r="AB64"/>
  <c r="Z60"/>
  <c r="AA60"/>
  <c r="AC60"/>
  <c r="AB60"/>
  <c r="Z124"/>
  <c r="AB124"/>
  <c r="AA124"/>
  <c r="AC124"/>
  <c r="Z108"/>
  <c r="AB108"/>
  <c r="Z55"/>
  <c r="AA55"/>
  <c r="AC55"/>
  <c r="AB55"/>
  <c r="Z28"/>
  <c r="AA28"/>
  <c r="AC28"/>
  <c r="AB28"/>
  <c r="Z135"/>
  <c r="AA135"/>
  <c r="AC135"/>
  <c r="AB135"/>
  <c r="Z112"/>
  <c r="AB112"/>
  <c r="AA112"/>
  <c r="AC112"/>
  <c r="Z97"/>
  <c r="AA97"/>
  <c r="AC97"/>
  <c r="AB97"/>
  <c r="AB79"/>
  <c r="Z79"/>
  <c r="AA79"/>
  <c r="AC79"/>
  <c r="Z70"/>
  <c r="AA70"/>
  <c r="AC70"/>
  <c r="AB70"/>
  <c r="Z65"/>
  <c r="AB65"/>
  <c r="AA65"/>
  <c r="AC65"/>
  <c r="Z61"/>
  <c r="AA61"/>
  <c r="AC61"/>
  <c r="AB61"/>
  <c r="Z34"/>
  <c r="AB34"/>
  <c r="AA34"/>
  <c r="AC34"/>
  <c r="Z16"/>
  <c r="AA16"/>
  <c r="AC16"/>
  <c r="AB16"/>
  <c r="R132"/>
  <c r="R124"/>
  <c r="R20"/>
  <c r="R135"/>
  <c r="R128"/>
  <c r="R120"/>
  <c r="R112"/>
  <c r="R97"/>
  <c r="R68"/>
  <c r="R63"/>
  <c r="R59"/>
  <c r="R34"/>
  <c r="R24"/>
  <c r="R12"/>
  <c r="R30"/>
  <c r="R44"/>
  <c r="Z76"/>
  <c r="AB76"/>
  <c r="AA76"/>
  <c r="AC76"/>
  <c r="Z71"/>
  <c r="AB71"/>
  <c r="AA71"/>
  <c r="AC71"/>
  <c r="Z67"/>
  <c r="AB67"/>
  <c r="AD67" s="1"/>
  <c r="AA62"/>
  <c r="AC62"/>
  <c r="Z62"/>
  <c r="AB62"/>
  <c r="Z132"/>
  <c r="AA132"/>
  <c r="AC132"/>
  <c r="AB132"/>
  <c r="Z116"/>
  <c r="AA116"/>
  <c r="AC116"/>
  <c r="AB116"/>
  <c r="Z92"/>
  <c r="AB92"/>
  <c r="AA92"/>
  <c r="AC92"/>
  <c r="Z41"/>
  <c r="AA41"/>
  <c r="AC41"/>
  <c r="AB41"/>
  <c r="Z20"/>
  <c r="AA20"/>
  <c r="AC20"/>
  <c r="AB20"/>
  <c r="Z128"/>
  <c r="AB128"/>
  <c r="AA128"/>
  <c r="AC128"/>
  <c r="Z120"/>
  <c r="AA120"/>
  <c r="AC120"/>
  <c r="AB120"/>
  <c r="Z105"/>
  <c r="AA105"/>
  <c r="AC105"/>
  <c r="AB105"/>
  <c r="AA87"/>
  <c r="AC87"/>
  <c r="Z87"/>
  <c r="AB87"/>
  <c r="Z68"/>
  <c r="AA68"/>
  <c r="AC68"/>
  <c r="AB68"/>
  <c r="Z63"/>
  <c r="AB63"/>
  <c r="AA63"/>
  <c r="AC63"/>
  <c r="Z59"/>
  <c r="AA59"/>
  <c r="AC59"/>
  <c r="AB59"/>
  <c r="Z24"/>
  <c r="AA24"/>
  <c r="AC24"/>
  <c r="AB24"/>
  <c r="R14"/>
  <c r="AB33"/>
  <c r="Z33"/>
  <c r="AA33"/>
  <c r="AC33"/>
  <c r="Z23"/>
  <c r="AB23"/>
  <c r="AA23"/>
  <c r="AC23"/>
  <c r="AB35"/>
  <c r="Z35"/>
  <c r="AA35"/>
  <c r="AC35"/>
  <c r="AB29"/>
  <c r="Z29"/>
  <c r="AA29"/>
  <c r="AC29"/>
  <c r="AB25"/>
  <c r="Z25"/>
  <c r="AA25"/>
  <c r="AC25"/>
  <c r="AB21"/>
  <c r="Z21"/>
  <c r="AA21"/>
  <c r="AC21"/>
  <c r="AB17"/>
  <c r="Z17"/>
  <c r="AA17"/>
  <c r="AC17"/>
  <c r="Z12"/>
  <c r="AB12"/>
  <c r="AA12"/>
  <c r="AC12"/>
  <c r="Z8"/>
  <c r="AB8"/>
  <c r="AA8"/>
  <c r="AC8"/>
  <c r="AA94"/>
  <c r="AC94"/>
  <c r="Z94"/>
  <c r="AB94"/>
  <c r="Z31"/>
  <c r="AB31"/>
  <c r="AA31"/>
  <c r="AC31"/>
  <c r="AA54"/>
  <c r="AC54"/>
  <c r="Z54"/>
  <c r="AB54"/>
  <c r="Z15"/>
  <c r="AB15"/>
  <c r="AA15"/>
  <c r="AC15"/>
  <c r="Z11"/>
  <c r="AB11"/>
  <c r="AA11"/>
  <c r="AC11"/>
  <c r="Z6"/>
  <c r="AB6"/>
  <c r="AA6"/>
  <c r="AC6"/>
  <c r="Z139"/>
  <c r="AB139"/>
  <c r="AA139"/>
  <c r="AC139"/>
  <c r="AB131"/>
  <c r="Z131"/>
  <c r="AA131"/>
  <c r="AC131"/>
  <c r="AB127"/>
  <c r="Z127"/>
  <c r="AA127"/>
  <c r="AC127"/>
  <c r="AB123"/>
  <c r="Z123"/>
  <c r="AA123"/>
  <c r="AC123"/>
  <c r="AA119"/>
  <c r="AC119"/>
  <c r="Z119"/>
  <c r="AB119"/>
  <c r="AB115"/>
  <c r="Z115"/>
  <c r="AA115"/>
  <c r="AC115"/>
  <c r="AA50"/>
  <c r="AC50"/>
  <c r="Z50"/>
  <c r="AB50"/>
  <c r="R37"/>
  <c r="AD108"/>
  <c r="R94"/>
  <c r="R67"/>
  <c r="R52"/>
  <c r="AD45"/>
  <c r="R39"/>
  <c r="R8"/>
  <c r="AD37"/>
  <c r="R45"/>
  <c r="AD58"/>
  <c r="AD42"/>
  <c r="Z40"/>
  <c r="AB40"/>
  <c r="AA40"/>
  <c r="AC40"/>
  <c r="Z27"/>
  <c r="AB27"/>
  <c r="AA27"/>
  <c r="AC27"/>
  <c r="Z19"/>
  <c r="AB19"/>
  <c r="AA19"/>
  <c r="AC19"/>
  <c r="Z14"/>
  <c r="AB14"/>
  <c r="AA14"/>
  <c r="AC14"/>
  <c r="Z10"/>
  <c r="AB10"/>
  <c r="AA10"/>
  <c r="AC10"/>
  <c r="Z5"/>
  <c r="AA5"/>
  <c r="AC5"/>
  <c r="AB5"/>
  <c r="Z136"/>
  <c r="AB136"/>
  <c r="AA136"/>
  <c r="AC136"/>
  <c r="Z133"/>
  <c r="AA133"/>
  <c r="AC133"/>
  <c r="AB133"/>
  <c r="Z129"/>
  <c r="AB129"/>
  <c r="AA129"/>
  <c r="AC129"/>
  <c r="Z125"/>
  <c r="AB125"/>
  <c r="AA125"/>
  <c r="AC125"/>
  <c r="Z121"/>
  <c r="AB121"/>
  <c r="AA121"/>
  <c r="AC121"/>
  <c r="Z117"/>
  <c r="AB117"/>
  <c r="AA117"/>
  <c r="AC117"/>
  <c r="AA102"/>
  <c r="AC102"/>
  <c r="Z102"/>
  <c r="AB102"/>
  <c r="Z39"/>
  <c r="AB39"/>
  <c r="AA39"/>
  <c r="AC39"/>
  <c r="Z56"/>
  <c r="AA56"/>
  <c r="AC56"/>
  <c r="AB56"/>
  <c r="AA52"/>
  <c r="AC52"/>
  <c r="Z52"/>
  <c r="AB52"/>
  <c r="AA13"/>
  <c r="AC13"/>
  <c r="AB13"/>
  <c r="Z13"/>
  <c r="AB9"/>
  <c r="Z9"/>
  <c r="AA9"/>
  <c r="AC9"/>
  <c r="Z4"/>
  <c r="AA4"/>
  <c r="AC4"/>
  <c r="AB4"/>
  <c r="AB77"/>
  <c r="Z77"/>
  <c r="AA77"/>
  <c r="AC77"/>
  <c r="Z74"/>
  <c r="AB74"/>
  <c r="AA74"/>
  <c r="AC74"/>
  <c r="Z72"/>
  <c r="AB72"/>
  <c r="AA72"/>
  <c r="AC72"/>
  <c r="N3"/>
  <c r="Q3"/>
  <c r="Q156" s="1"/>
  <c r="O3"/>
  <c r="Q154" s="1"/>
  <c r="P3"/>
  <c r="Q155" s="1"/>
  <c r="Y3"/>
  <c r="AD90" l="1"/>
  <c r="AD85"/>
  <c r="AD26"/>
  <c r="AD110"/>
  <c r="AD103"/>
  <c r="AD126"/>
  <c r="AD57"/>
  <c r="AD83"/>
  <c r="AD80"/>
  <c r="AD118"/>
  <c r="AD18"/>
  <c r="AD81"/>
  <c r="AD43"/>
  <c r="AD130"/>
  <c r="AD122"/>
  <c r="AD99"/>
  <c r="AD22"/>
  <c r="AD114"/>
  <c r="AD53"/>
  <c r="AD137"/>
  <c r="AD47"/>
  <c r="AD46"/>
  <c r="AD4"/>
  <c r="AD52"/>
  <c r="AD56"/>
  <c r="AD102"/>
  <c r="AD50"/>
  <c r="AD119"/>
  <c r="AD54"/>
  <c r="AD94"/>
  <c r="AD59"/>
  <c r="AD87"/>
  <c r="AD92"/>
  <c r="AD62"/>
  <c r="AD71"/>
  <c r="AD76"/>
  <c r="AD34"/>
  <c r="AD61"/>
  <c r="AD65"/>
  <c r="AD79"/>
  <c r="AD112"/>
  <c r="AD55"/>
  <c r="AD124"/>
  <c r="AD60"/>
  <c r="AD64"/>
  <c r="AD69"/>
  <c r="AD73"/>
  <c r="AD24"/>
  <c r="AD63"/>
  <c r="AD68"/>
  <c r="AD105"/>
  <c r="AD120"/>
  <c r="AD20"/>
  <c r="AD41"/>
  <c r="AD116"/>
  <c r="AD132"/>
  <c r="AD16"/>
  <c r="AD70"/>
  <c r="AD97"/>
  <c r="AD135"/>
  <c r="AD28"/>
  <c r="AD78"/>
  <c r="AD72"/>
  <c r="AD74"/>
  <c r="AD39"/>
  <c r="AD117"/>
  <c r="AD121"/>
  <c r="AD125"/>
  <c r="AD136"/>
  <c r="AD5"/>
  <c r="AD10"/>
  <c r="AD14"/>
  <c r="AD19"/>
  <c r="AD27"/>
  <c r="AD40"/>
  <c r="AD139"/>
  <c r="AD6"/>
  <c r="AD11"/>
  <c r="AD15"/>
  <c r="AD31"/>
  <c r="AD8"/>
  <c r="AD12"/>
  <c r="AD23"/>
  <c r="AD77"/>
  <c r="AD9"/>
  <c r="AD13"/>
  <c r="AD115"/>
  <c r="AD123"/>
  <c r="AD131"/>
  <c r="AD17"/>
  <c r="AD21"/>
  <c r="AD25"/>
  <c r="AD29"/>
  <c r="AD35"/>
  <c r="AD33"/>
  <c r="AA3"/>
  <c r="AA154" s="1"/>
  <c r="AC3"/>
  <c r="AA156" s="1"/>
  <c r="Z3"/>
  <c r="AB3"/>
  <c r="AA155" s="1"/>
  <c r="Q153"/>
  <c r="R3"/>
  <c r="Q157" s="1"/>
  <c r="AD3" l="1"/>
  <c r="AA157" s="1"/>
  <c r="AA153"/>
</calcChain>
</file>

<file path=xl/sharedStrings.xml><?xml version="1.0" encoding="utf-8"?>
<sst xmlns="http://schemas.openxmlformats.org/spreadsheetml/2006/main" count="211" uniqueCount="48">
  <si>
    <t>Locataire</t>
  </si>
  <si>
    <t>Loyer</t>
  </si>
  <si>
    <t>TE</t>
  </si>
  <si>
    <t>Elec</t>
  </si>
  <si>
    <t>Local</t>
  </si>
  <si>
    <t>Syndic</t>
  </si>
  <si>
    <t>Total</t>
  </si>
  <si>
    <t>Elect</t>
  </si>
  <si>
    <t>Electricité</t>
  </si>
  <si>
    <t>Dernier mois payé</t>
  </si>
  <si>
    <t>Total mensuel des redevances 2001</t>
  </si>
  <si>
    <t>Redevances 2001 dues</t>
  </si>
  <si>
    <t>mois non payés</t>
  </si>
  <si>
    <t>Mois début</t>
  </si>
  <si>
    <t>N°</t>
  </si>
  <si>
    <t>Nom</t>
  </si>
  <si>
    <t>Année</t>
  </si>
  <si>
    <t>N. mois Impayés</t>
  </si>
  <si>
    <t>xxxx</t>
  </si>
  <si>
    <t>Redevances Mensuelles antérieures</t>
  </si>
  <si>
    <t>aa</t>
  </si>
  <si>
    <r>
      <t xml:space="preserve">Redev. </t>
    </r>
    <r>
      <rPr>
        <b/>
        <sz val="7"/>
        <color indexed="10"/>
        <rFont val="Arial"/>
        <family val="2"/>
      </rPr>
      <t>Antérieures</t>
    </r>
    <r>
      <rPr>
        <sz val="7"/>
        <rFont val="Arial"/>
        <family val="2"/>
      </rPr>
      <t xml:space="preserve"> encore impayée</t>
    </r>
  </si>
  <si>
    <t>Impayés période ant.</t>
  </si>
  <si>
    <t>Elect.</t>
  </si>
  <si>
    <t xml:space="preserve">Loyer </t>
  </si>
  <si>
    <t>Impayés des                                            périodes antérieures</t>
  </si>
  <si>
    <t xml:space="preserve">   </t>
  </si>
  <si>
    <t>88A</t>
  </si>
  <si>
    <t>103A</t>
  </si>
  <si>
    <t>109A</t>
  </si>
  <si>
    <t>105A</t>
  </si>
  <si>
    <t>109B</t>
  </si>
  <si>
    <t>113A</t>
  </si>
  <si>
    <t>115A</t>
  </si>
  <si>
    <t>123A</t>
  </si>
  <si>
    <t>70A</t>
  </si>
  <si>
    <t>Loyer + TE</t>
  </si>
  <si>
    <t>Limite du Nb de mois dans l'exercice</t>
  </si>
  <si>
    <t xml:space="preserve">CA et autres redevances de  l'exercice </t>
  </si>
  <si>
    <t xml:space="preserve">mois début </t>
  </si>
  <si>
    <t>mois fin</t>
  </si>
  <si>
    <t xml:space="preserve">CA réel </t>
  </si>
  <si>
    <t>TE 10%</t>
  </si>
  <si>
    <t xml:space="preserve">Syndic </t>
  </si>
  <si>
    <t xml:space="preserve">Electricité </t>
  </si>
  <si>
    <t>A titre indicatif</t>
  </si>
  <si>
    <t>a</t>
  </si>
  <si>
    <t>Andaaous</t>
  </si>
</sst>
</file>

<file path=xl/styles.xml><?xml version="1.0" encoding="utf-8"?>
<styleSheet xmlns="http://schemas.openxmlformats.org/spreadsheetml/2006/main">
  <numFmts count="5">
    <numFmt numFmtId="181" formatCode="#,##0.000"/>
    <numFmt numFmtId="182" formatCode="mm/yy"/>
    <numFmt numFmtId="186" formatCode="00"/>
    <numFmt numFmtId="192" formatCode="mm\ \-\ yyyy"/>
    <numFmt numFmtId="195" formatCode="m\ \-\ yy"/>
  </numFmts>
  <fonts count="19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indexed="21"/>
      <name val="Arial"/>
      <family val="2"/>
    </font>
    <font>
      <b/>
      <sz val="7"/>
      <color indexed="10"/>
      <name val="Arial"/>
      <family val="2"/>
    </font>
    <font>
      <b/>
      <sz val="7"/>
      <color indexed="17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6"/>
      <name val="Arial"/>
      <family val="2"/>
    </font>
    <font>
      <sz val="8"/>
      <color indexed="21"/>
      <name val="Arial"/>
      <family val="2"/>
    </font>
    <font>
      <sz val="9"/>
      <color indexed="2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181" fontId="2" fillId="0" borderId="0" xfId="0" applyNumberFormat="1" applyFont="1"/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Border="1"/>
    <xf numFmtId="3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Alignment="1" applyProtection="1">
      <alignment horizontal="left"/>
      <protection locked="0" hidden="1"/>
    </xf>
    <xf numFmtId="4" fontId="6" fillId="2" borderId="1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82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4" fontId="2" fillId="0" borderId="0" xfId="0" applyNumberFormat="1" applyFont="1" applyBorder="1" applyAlignment="1" applyProtection="1">
      <alignment horizontal="center" vertical="center" wrapText="1"/>
      <protection locked="0"/>
    </xf>
    <xf numFmtId="4" fontId="2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4" fontId="2" fillId="0" borderId="0" xfId="0" applyNumberFormat="1" applyFont="1" applyBorder="1" applyAlignment="1" applyProtection="1">
      <alignment horizontal="right"/>
      <protection locked="0"/>
    </xf>
    <xf numFmtId="4" fontId="2" fillId="0" borderId="0" xfId="0" applyNumberFormat="1" applyFont="1" applyBorder="1" applyProtection="1">
      <protection locked="0"/>
    </xf>
    <xf numFmtId="4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Fill="1" applyProtection="1"/>
    <xf numFmtId="4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186" fontId="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182" fontId="6" fillId="3" borderId="0" xfId="0" applyNumberFormat="1" applyFont="1" applyFill="1" applyAlignment="1" applyProtection="1">
      <alignment horizontal="center"/>
      <protection locked="0"/>
    </xf>
    <xf numFmtId="4" fontId="6" fillId="3" borderId="0" xfId="0" applyNumberFormat="1" applyFont="1" applyFill="1" applyProtection="1">
      <protection locked="0"/>
    </xf>
    <xf numFmtId="0" fontId="2" fillId="3" borderId="0" xfId="0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 applyProtection="1">
      <protection locked="0"/>
    </xf>
    <xf numFmtId="3" fontId="2" fillId="4" borderId="2" xfId="0" applyNumberFormat="1" applyFont="1" applyFill="1" applyBorder="1" applyAlignment="1" applyProtection="1">
      <alignment horizontal="left"/>
      <protection locked="0"/>
    </xf>
    <xf numFmtId="0" fontId="1" fillId="4" borderId="3" xfId="0" applyFont="1" applyFill="1" applyBorder="1" applyAlignment="1" applyProtection="1">
      <alignment horizontal="left"/>
      <protection locked="0"/>
    </xf>
    <xf numFmtId="4" fontId="6" fillId="0" borderId="1" xfId="0" applyNumberFormat="1" applyFont="1" applyFill="1" applyBorder="1" applyProtection="1"/>
    <xf numFmtId="182" fontId="11" fillId="0" borderId="0" xfId="0" applyNumberFormat="1" applyFont="1" applyBorder="1" applyAlignment="1" applyProtection="1">
      <alignment horizontal="center"/>
      <protection locked="0"/>
    </xf>
    <xf numFmtId="4" fontId="11" fillId="0" borderId="0" xfId="0" applyNumberFormat="1" applyFont="1" applyBorder="1" applyAlignment="1" applyProtection="1">
      <alignment horizontal="center" vertical="center" wrapText="1"/>
      <protection locked="0"/>
    </xf>
    <xf numFmtId="182" fontId="11" fillId="0" borderId="0" xfId="0" applyNumberFormat="1" applyFont="1" applyAlignment="1" applyProtection="1">
      <alignment horizontal="center"/>
      <protection locked="0"/>
    </xf>
    <xf numFmtId="182" fontId="11" fillId="0" borderId="0" xfId="0" applyNumberFormat="1" applyFont="1" applyFill="1" applyAlignment="1" applyProtection="1">
      <alignment horizontal="center"/>
      <protection locked="0"/>
    </xf>
    <xf numFmtId="4" fontId="11" fillId="0" borderId="0" xfId="0" applyNumberFormat="1" applyFont="1" applyFill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4" fontId="11" fillId="0" borderId="0" xfId="0" applyNumberFormat="1" applyFont="1" applyBorder="1" applyAlignment="1" applyProtection="1">
      <protection locked="0"/>
    </xf>
    <xf numFmtId="4" fontId="11" fillId="0" borderId="0" xfId="0" applyNumberFormat="1" applyFont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4" fontId="11" fillId="0" borderId="0" xfId="0" applyNumberFormat="1" applyFont="1" applyBorder="1" applyProtection="1">
      <protection locked="0"/>
    </xf>
    <xf numFmtId="4" fontId="12" fillId="0" borderId="0" xfId="0" applyNumberFormat="1" applyFont="1" applyBorder="1" applyAlignment="1" applyProtection="1">
      <alignment horizontal="center" wrapText="1"/>
      <protection locked="0"/>
    </xf>
    <xf numFmtId="182" fontId="12" fillId="0" borderId="0" xfId="0" applyNumberFormat="1" applyFont="1" applyBorder="1" applyAlignment="1" applyProtection="1">
      <alignment horizontal="center" vertical="center" wrapText="1"/>
      <protection locked="0"/>
    </xf>
    <xf numFmtId="4" fontId="11" fillId="0" borderId="0" xfId="0" applyNumberFormat="1" applyFont="1" applyProtection="1">
      <protection locked="0"/>
    </xf>
    <xf numFmtId="3" fontId="11" fillId="0" borderId="0" xfId="0" applyNumberFormat="1" applyFont="1" applyFill="1" applyBorder="1" applyAlignment="1" applyProtection="1">
      <alignment horizontal="left"/>
      <protection locked="0"/>
    </xf>
    <xf numFmtId="3" fontId="11" fillId="0" borderId="0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3" fontId="11" fillId="0" borderId="0" xfId="0" applyNumberFormat="1" applyFont="1" applyBorder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right"/>
      <protection locked="0"/>
    </xf>
    <xf numFmtId="4" fontId="6" fillId="5" borderId="1" xfId="0" applyNumberFormat="1" applyFont="1" applyFill="1" applyBorder="1" applyProtection="1">
      <protection locked="0"/>
    </xf>
    <xf numFmtId="192" fontId="6" fillId="2" borderId="1" xfId="0" applyNumberFormat="1" applyFont="1" applyFill="1" applyBorder="1" applyAlignment="1" applyProtection="1">
      <alignment horizontal="center"/>
      <protection locked="0"/>
    </xf>
    <xf numFmtId="3" fontId="2" fillId="4" borderId="4" xfId="0" applyNumberFormat="1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left"/>
      <protection locked="0"/>
    </xf>
    <xf numFmtId="4" fontId="6" fillId="3" borderId="1" xfId="0" applyNumberFormat="1" applyFont="1" applyFill="1" applyBorder="1" applyProtection="1">
      <protection locked="0"/>
    </xf>
    <xf numFmtId="4" fontId="2" fillId="3" borderId="0" xfId="0" applyNumberFormat="1" applyFont="1" applyFill="1"/>
    <xf numFmtId="4" fontId="2" fillId="0" borderId="0" xfId="0" applyNumberFormat="1" applyFont="1" applyFill="1"/>
    <xf numFmtId="4" fontId="2" fillId="0" borderId="0" xfId="0" applyNumberFormat="1" applyFont="1" applyBorder="1"/>
    <xf numFmtId="0" fontId="5" fillId="0" borderId="1" xfId="0" applyFont="1" applyFill="1" applyBorder="1" applyAlignment="1" applyProtection="1">
      <alignment horizontal="center"/>
    </xf>
    <xf numFmtId="192" fontId="6" fillId="0" borderId="1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Fill="1" applyBorder="1" applyProtection="1">
      <protection locked="0"/>
    </xf>
    <xf numFmtId="192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Protection="1">
      <protection locked="0"/>
    </xf>
    <xf numFmtId="4" fontId="6" fillId="4" borderId="1" xfId="0" applyNumberFormat="1" applyFont="1" applyFill="1" applyBorder="1" applyProtection="1"/>
    <xf numFmtId="0" fontId="6" fillId="4" borderId="1" xfId="0" applyFont="1" applyFill="1" applyBorder="1" applyProtection="1">
      <protection locked="0"/>
    </xf>
    <xf numFmtId="0" fontId="6" fillId="6" borderId="1" xfId="0" applyFont="1" applyFill="1" applyBorder="1" applyProtection="1">
      <protection locked="0"/>
    </xf>
    <xf numFmtId="192" fontId="6" fillId="6" borderId="1" xfId="0" applyNumberFormat="1" applyFont="1" applyFill="1" applyBorder="1" applyAlignment="1" applyProtection="1">
      <alignment horizontal="center"/>
      <protection locked="0"/>
    </xf>
    <xf numFmtId="4" fontId="6" fillId="6" borderId="1" xfId="0" applyNumberFormat="1" applyFont="1" applyFill="1" applyBorder="1" applyProtection="1">
      <protection locked="0"/>
    </xf>
    <xf numFmtId="4" fontId="6" fillId="6" borderId="1" xfId="0" applyNumberFormat="1" applyFont="1" applyFill="1" applyBorder="1" applyProtection="1"/>
    <xf numFmtId="3" fontId="14" fillId="0" borderId="1" xfId="0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Protection="1">
      <protection locked="0"/>
    </xf>
    <xf numFmtId="195" fontId="6" fillId="2" borderId="1" xfId="0" applyNumberFormat="1" applyFont="1" applyFill="1" applyBorder="1" applyAlignment="1" applyProtection="1">
      <alignment horizontal="center"/>
      <protection locked="0"/>
    </xf>
    <xf numFmtId="0" fontId="15" fillId="4" borderId="1" xfId="0" quotePrefix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/>
    <xf numFmtId="0" fontId="6" fillId="0" borderId="1" xfId="0" applyFont="1" applyFill="1" applyBorder="1"/>
    <xf numFmtId="186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0" fontId="6" fillId="0" borderId="0" xfId="0" applyFont="1" applyFill="1"/>
    <xf numFmtId="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 applyAlignment="1"/>
    <xf numFmtId="4" fontId="7" fillId="0" borderId="1" xfId="0" applyNumberFormat="1" applyFont="1" applyBorder="1"/>
    <xf numFmtId="0" fontId="6" fillId="0" borderId="0" xfId="0" applyFont="1"/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Protection="1">
      <protection locked="0"/>
    </xf>
    <xf numFmtId="195" fontId="6" fillId="5" borderId="1" xfId="0" applyNumberFormat="1" applyFont="1" applyFill="1" applyBorder="1" applyAlignment="1" applyProtection="1">
      <alignment horizontal="center"/>
      <protection locked="0"/>
    </xf>
    <xf numFmtId="0" fontId="15" fillId="5" borderId="1" xfId="0" quotePrefix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4" fontId="7" fillId="5" borderId="1" xfId="0" applyNumberFormat="1" applyFont="1" applyFill="1" applyBorder="1"/>
    <xf numFmtId="0" fontId="6" fillId="5" borderId="1" xfId="0" applyFont="1" applyFill="1" applyBorder="1"/>
    <xf numFmtId="186" fontId="6" fillId="5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/>
    <xf numFmtId="0" fontId="6" fillId="5" borderId="0" xfId="0" applyFont="1" applyFill="1"/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Protection="1">
      <protection locked="0"/>
    </xf>
    <xf numFmtId="195" fontId="6" fillId="0" borderId="1" xfId="0" applyNumberFormat="1" applyFont="1" applyFill="1" applyBorder="1" applyAlignment="1" applyProtection="1">
      <alignment horizontal="center"/>
      <protection locked="0"/>
    </xf>
    <xf numFmtId="0" fontId="15" fillId="0" borderId="1" xfId="0" quotePrefix="1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195" fontId="6" fillId="6" borderId="1" xfId="0" applyNumberFormat="1" applyFont="1" applyFill="1" applyBorder="1" applyAlignment="1" applyProtection="1">
      <alignment horizontal="center"/>
      <protection locked="0"/>
    </xf>
    <xf numFmtId="0" fontId="15" fillId="6" borderId="1" xfId="0" quotePrefix="1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7" fillId="6" borderId="1" xfId="0" applyNumberFormat="1" applyFont="1" applyFill="1" applyBorder="1"/>
    <xf numFmtId="0" fontId="6" fillId="6" borderId="1" xfId="0" applyFont="1" applyFill="1" applyBorder="1"/>
    <xf numFmtId="186" fontId="6" fillId="6" borderId="1" xfId="0" applyNumberFormat="1" applyFont="1" applyFill="1" applyBorder="1" applyAlignment="1">
      <alignment horizontal="center"/>
    </xf>
    <xf numFmtId="3" fontId="6" fillId="6" borderId="1" xfId="0" applyNumberFormat="1" applyFont="1" applyFill="1" applyBorder="1" applyAlignment="1"/>
    <xf numFmtId="0" fontId="6" fillId="4" borderId="1" xfId="0" applyFont="1" applyFill="1" applyBorder="1" applyAlignment="1" applyProtection="1">
      <alignment horizontal="center"/>
      <protection locked="0"/>
    </xf>
    <xf numFmtId="195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>
      <alignment horizontal="center"/>
    </xf>
    <xf numFmtId="4" fontId="7" fillId="4" borderId="1" xfId="0" applyNumberFormat="1" applyFont="1" applyFill="1" applyBorder="1"/>
    <xf numFmtId="0" fontId="6" fillId="4" borderId="1" xfId="0" applyFont="1" applyFill="1" applyBorder="1"/>
    <xf numFmtId="186" fontId="6" fillId="4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/>
    <xf numFmtId="4" fontId="8" fillId="0" borderId="1" xfId="0" applyNumberFormat="1" applyFont="1" applyFill="1" applyBorder="1" applyAlignment="1" applyProtection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Fill="1" applyBorder="1"/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wrapText="1"/>
    </xf>
    <xf numFmtId="4" fontId="2" fillId="0" borderId="12" xfId="0" applyNumberFormat="1" applyFont="1" applyBorder="1" applyAlignment="1" applyProtection="1">
      <alignment horizontal="center"/>
      <protection locked="0"/>
    </xf>
    <xf numFmtId="3" fontId="1" fillId="6" borderId="18" xfId="0" applyNumberFormat="1" applyFont="1" applyFill="1" applyBorder="1" applyAlignment="1">
      <alignment horizontal="center" wrapText="1"/>
    </xf>
    <xf numFmtId="3" fontId="1" fillId="6" borderId="19" xfId="0" applyNumberFormat="1" applyFont="1" applyFill="1" applyBorder="1" applyAlignment="1">
      <alignment horizontal="center" wrapText="1"/>
    </xf>
    <xf numFmtId="3" fontId="1" fillId="6" borderId="20" xfId="0" applyNumberFormat="1" applyFont="1" applyFill="1" applyBorder="1" applyAlignment="1">
      <alignment horizontal="center" wrapText="1"/>
    </xf>
    <xf numFmtId="4" fontId="1" fillId="4" borderId="9" xfId="0" applyNumberFormat="1" applyFont="1" applyFill="1" applyBorder="1" applyAlignment="1" applyProtection="1">
      <alignment horizontal="right"/>
      <protection locked="0"/>
    </xf>
    <xf numFmtId="4" fontId="1" fillId="4" borderId="10" xfId="0" applyNumberFormat="1" applyFont="1" applyFill="1" applyBorder="1" applyAlignment="1" applyProtection="1">
      <alignment horizontal="right"/>
      <protection locked="0"/>
    </xf>
    <xf numFmtId="4" fontId="6" fillId="6" borderId="7" xfId="0" applyNumberFormat="1" applyFont="1" applyFill="1" applyBorder="1" applyAlignment="1">
      <alignment horizontal="right"/>
    </xf>
    <xf numFmtId="4" fontId="6" fillId="6" borderId="8" xfId="0" applyNumberFormat="1" applyFont="1" applyFill="1" applyBorder="1" applyAlignment="1">
      <alignment horizontal="right"/>
    </xf>
    <xf numFmtId="4" fontId="2" fillId="4" borderId="7" xfId="0" applyNumberFormat="1" applyFont="1" applyFill="1" applyBorder="1" applyAlignment="1" applyProtection="1">
      <alignment horizontal="right"/>
      <protection locked="0"/>
    </xf>
    <xf numFmtId="4" fontId="2" fillId="4" borderId="8" xfId="0" applyNumberFormat="1" applyFont="1" applyFill="1" applyBorder="1" applyAlignment="1" applyProtection="1">
      <alignment horizontal="right"/>
      <protection locked="0"/>
    </xf>
    <xf numFmtId="0" fontId="7" fillId="6" borderId="3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left"/>
    </xf>
    <xf numFmtId="4" fontId="7" fillId="6" borderId="9" xfId="0" applyNumberFormat="1" applyFont="1" applyFill="1" applyBorder="1" applyAlignment="1">
      <alignment horizontal="right"/>
    </xf>
    <xf numFmtId="4" fontId="7" fillId="6" borderId="10" xfId="0" applyNumberFormat="1" applyFont="1" applyFill="1" applyBorder="1" applyAlignment="1">
      <alignment horizontal="right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 wrapText="1"/>
      <protection locked="0"/>
    </xf>
    <xf numFmtId="4" fontId="1" fillId="4" borderId="18" xfId="0" quotePrefix="1" applyNumberFormat="1" applyFont="1" applyFill="1" applyBorder="1" applyAlignment="1" applyProtection="1">
      <alignment horizontal="center" wrapText="1"/>
      <protection locked="0"/>
    </xf>
    <xf numFmtId="4" fontId="1" fillId="4" borderId="19" xfId="0" quotePrefix="1" applyNumberFormat="1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Protection="1">
      <protection locked="0"/>
    </xf>
    <xf numFmtId="0" fontId="2" fillId="4" borderId="20" xfId="0" applyFont="1" applyFill="1" applyBorder="1" applyProtection="1">
      <protection locked="0"/>
    </xf>
    <xf numFmtId="4" fontId="10" fillId="0" borderId="1" xfId="0" quotePrefix="1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/>
    </xf>
    <xf numFmtId="3" fontId="9" fillId="0" borderId="1" xfId="0" quotePrefix="1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Fill="1" applyBorder="1" applyAlignment="1" applyProtection="1">
      <alignment horizontal="center" vertical="center"/>
    </xf>
    <xf numFmtId="0" fontId="6" fillId="6" borderId="2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4" fontId="1" fillId="4" borderId="11" xfId="0" quotePrefix="1" applyNumberFormat="1" applyFont="1" applyFill="1" applyBorder="1" applyAlignment="1" applyProtection="1">
      <alignment horizontal="center" vertical="center" wrapText="1"/>
      <protection locked="0"/>
    </xf>
    <xf numFmtId="4" fontId="1" fillId="4" borderId="12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4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2" fillId="4" borderId="16" xfId="0" applyFont="1" applyFill="1" applyBorder="1" applyProtection="1">
      <protection locked="0"/>
    </xf>
    <xf numFmtId="4" fontId="7" fillId="6" borderId="11" xfId="0" quotePrefix="1" applyNumberFormat="1" applyFont="1" applyFill="1" applyBorder="1" applyAlignment="1">
      <alignment horizontal="center" vertical="top" wrapText="1"/>
    </xf>
    <xf numFmtId="0" fontId="6" fillId="6" borderId="12" xfId="0" applyFont="1" applyFill="1" applyBorder="1"/>
    <xf numFmtId="0" fontId="6" fillId="6" borderId="13" xfId="0" applyFont="1" applyFill="1" applyBorder="1"/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4" fontId="11" fillId="0" borderId="0" xfId="0" applyNumberFormat="1" applyFont="1" applyAlignment="1" applyProtection="1">
      <alignment horizontal="center"/>
      <protection locked="0"/>
    </xf>
    <xf numFmtId="4" fontId="11" fillId="0" borderId="0" xfId="0" applyNumberFormat="1" applyFont="1" applyBorder="1" applyAlignment="1" applyProtection="1">
      <alignment horizontal="right"/>
      <protection locked="0"/>
    </xf>
    <xf numFmtId="4" fontId="13" fillId="0" borderId="0" xfId="0" applyNumberFormat="1" applyFont="1" applyBorder="1" applyAlignment="1" applyProtection="1">
      <alignment horizontal="right"/>
      <protection locked="0"/>
    </xf>
    <xf numFmtId="0" fontId="1" fillId="6" borderId="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4" fontId="2" fillId="6" borderId="7" xfId="0" applyNumberFormat="1" applyFont="1" applyFill="1" applyBorder="1" applyAlignment="1">
      <alignment horizontal="right"/>
    </xf>
    <xf numFmtId="4" fontId="2" fillId="6" borderId="8" xfId="0" applyNumberFormat="1" applyFont="1" applyFill="1" applyBorder="1" applyAlignment="1">
      <alignment horizontal="right"/>
    </xf>
    <xf numFmtId="4" fontId="1" fillId="6" borderId="9" xfId="0" applyNumberFormat="1" applyFont="1" applyFill="1" applyBorder="1" applyAlignment="1">
      <alignment horizontal="right"/>
    </xf>
    <xf numFmtId="4" fontId="1" fillId="6" borderId="10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4" fontId="12" fillId="0" borderId="0" xfId="0" quotePrefix="1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4" fontId="11" fillId="0" borderId="0" xfId="0" applyNumberFormat="1" applyFont="1" applyFill="1" applyBorder="1" applyAlignment="1" applyProtection="1">
      <alignment horizontal="right"/>
      <protection locked="0"/>
    </xf>
    <xf numFmtId="4" fontId="12" fillId="0" borderId="0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4" fontId="12" fillId="0" borderId="0" xfId="0" applyNumberFormat="1" applyFont="1" applyBorder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4" fontId="3" fillId="0" borderId="1" xfId="0" quotePrefix="1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quotePrefix="1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3" fontId="3" fillId="4" borderId="1" xfId="0" applyNumberFormat="1" applyFont="1" applyFill="1" applyBorder="1" applyAlignment="1" applyProtection="1">
      <alignment horizontal="center" vertical="center" wrapText="1"/>
    </xf>
    <xf numFmtId="182" fontId="3" fillId="0" borderId="1" xfId="0" quotePrefix="1" applyNumberFormat="1" applyFont="1" applyFill="1" applyBorder="1" applyAlignment="1" applyProtection="1">
      <alignment horizontal="center" vertical="center" wrapText="1"/>
    </xf>
    <xf numFmtId="182" fontId="3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horizontal="left"/>
      <protection locked="0" hidden="1"/>
    </xf>
    <xf numFmtId="0" fontId="17" fillId="0" borderId="0" xfId="0" applyFont="1" applyProtection="1">
      <protection hidden="1"/>
    </xf>
  </cellXfs>
  <cellStyles count="1">
    <cellStyle name="Normal" xfId="0" builtinId="0"/>
  </cellStyles>
  <dxfs count="1">
    <dxf>
      <font>
        <b/>
        <i val="0"/>
        <condense val="0"/>
        <extend val="0"/>
      </font>
      <fill>
        <patternFill>
          <bgColor indexed="5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V53"/>
  <sheetViews>
    <sheetView workbookViewId="0">
      <selection activeCell="C8" sqref="C8"/>
    </sheetView>
  </sheetViews>
  <sheetFormatPr baseColWidth="10" defaultRowHeight="12.75"/>
  <cols>
    <col min="1" max="1" width="11.42578125" style="19"/>
    <col min="2" max="2" width="15.7109375" style="19" bestFit="1" customWidth="1"/>
    <col min="3" max="16384" width="11.42578125" style="19"/>
  </cols>
  <sheetData>
    <row r="1" spans="1:22">
      <c r="A1" s="21" t="s">
        <v>14</v>
      </c>
      <c r="B1" s="22">
        <v>141</v>
      </c>
      <c r="V1" s="20">
        <f>DATE(An, 12, 31)</f>
        <v>41639</v>
      </c>
    </row>
    <row r="2" spans="1:22">
      <c r="A2" s="21" t="s">
        <v>15</v>
      </c>
      <c r="B2" s="223" t="s">
        <v>47</v>
      </c>
    </row>
    <row r="3" spans="1:22">
      <c r="A3" s="224" t="s">
        <v>16</v>
      </c>
      <c r="B3" s="22">
        <v>2013</v>
      </c>
    </row>
    <row r="53" spans="5:5">
      <c r="E53" s="222">
        <v>2013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K160"/>
  <sheetViews>
    <sheetView showZeros="0" tabSelected="1" zoomScale="90" zoomScaleNormal="90" workbookViewId="0">
      <selection activeCell="E6" sqref="E6"/>
    </sheetView>
  </sheetViews>
  <sheetFormatPr baseColWidth="10" defaultRowHeight="12"/>
  <cols>
    <col min="1" max="1" width="4.140625" style="25" customWidth="1"/>
    <col min="2" max="2" width="8.5703125" style="24" customWidth="1"/>
    <col min="3" max="3" width="7.140625" style="25" customWidth="1"/>
    <col min="4" max="4" width="9.85546875" style="26" customWidth="1"/>
    <col min="5" max="6" width="7.5703125" style="27" customWidth="1"/>
    <col min="7" max="7" width="4.5703125" style="27" customWidth="1"/>
    <col min="8" max="8" width="4.42578125" style="27" hidden="1" customWidth="1"/>
    <col min="9" max="9" width="4.7109375" style="27" hidden="1" customWidth="1"/>
    <col min="10" max="10" width="4.7109375" style="15" customWidth="1"/>
    <col min="11" max="11" width="6.5703125" style="2" customWidth="1"/>
    <col min="12" max="12" width="4.42578125" style="2" hidden="1" customWidth="1"/>
    <col min="13" max="13" width="5" style="5" customWidth="1"/>
    <col min="14" max="14" width="10" style="3" customWidth="1"/>
    <col min="15" max="15" width="8" style="3" bestFit="1" customWidth="1"/>
    <col min="16" max="16" width="7" style="6" hidden="1" customWidth="1"/>
    <col min="17" max="17" width="6.7109375" style="6" hidden="1" customWidth="1"/>
    <col min="18" max="18" width="14.42578125" style="6" customWidth="1"/>
    <col min="19" max="19" width="5.7109375" style="1" hidden="1" customWidth="1"/>
    <col min="20" max="21" width="7.85546875" style="24" customWidth="1"/>
    <col min="22" max="22" width="12.85546875" style="24" customWidth="1"/>
    <col min="23" max="23" width="6.42578125" style="24" hidden="1" customWidth="1"/>
    <col min="24" max="24" width="6.85546875" style="24" hidden="1" customWidth="1"/>
    <col min="25" max="25" width="5.7109375" style="1" customWidth="1"/>
    <col min="26" max="26" width="5.42578125" style="1" bestFit="1" customWidth="1"/>
    <col min="27" max="27" width="13.7109375" style="1" customWidth="1"/>
    <col min="28" max="28" width="4.140625" style="1" hidden="1" customWidth="1"/>
    <col min="29" max="29" width="5" style="1" hidden="1" customWidth="1"/>
    <col min="30" max="30" width="8.140625" style="1" bestFit="1" customWidth="1"/>
    <col min="31" max="31" width="4.42578125" style="1" customWidth="1"/>
    <col min="32" max="32" width="5.42578125" style="15" customWidth="1"/>
    <col min="33" max="33" width="5.85546875" style="15" bestFit="1" customWidth="1"/>
    <col min="34" max="34" width="10" style="3" bestFit="1" customWidth="1"/>
    <col min="35" max="35" width="9.7109375" style="3" customWidth="1"/>
    <col min="36" max="36" width="8.28515625" style="3" hidden="1" customWidth="1"/>
    <col min="37" max="37" width="7.85546875" style="3" hidden="1" customWidth="1"/>
    <col min="38" max="16384" width="11.42578125" style="1"/>
  </cols>
  <sheetData>
    <row r="1" spans="1:37" s="42" customFormat="1" ht="15" customHeight="1">
      <c r="A1" s="213" t="s">
        <v>4</v>
      </c>
      <c r="B1" s="213" t="s">
        <v>0</v>
      </c>
      <c r="C1" s="213" t="s">
        <v>13</v>
      </c>
      <c r="D1" s="220" t="s">
        <v>9</v>
      </c>
      <c r="E1" s="214" t="s">
        <v>19</v>
      </c>
      <c r="F1" s="214"/>
      <c r="G1" s="215"/>
      <c r="H1" s="215"/>
      <c r="I1" s="215"/>
      <c r="J1" s="218" t="s">
        <v>37</v>
      </c>
      <c r="K1" s="219" t="s">
        <v>12</v>
      </c>
      <c r="L1" s="219" t="s">
        <v>20</v>
      </c>
      <c r="M1" s="216" t="s">
        <v>21</v>
      </c>
      <c r="N1" s="217"/>
      <c r="O1" s="217"/>
      <c r="P1" s="217"/>
      <c r="Q1" s="217"/>
      <c r="R1" s="217"/>
      <c r="S1" s="87" t="s">
        <v>18</v>
      </c>
      <c r="T1" s="177" t="str">
        <f xml:space="preserve"> "Redevances Mensuelles "  &amp; An</f>
        <v>Redevances Mensuelles 2013</v>
      </c>
      <c r="U1" s="177"/>
      <c r="V1" s="178"/>
      <c r="W1" s="178"/>
      <c r="X1" s="178"/>
      <c r="Y1" s="179" t="str">
        <f xml:space="preserve"> "Redevances Impayées pour " &amp; An</f>
        <v>Redevances Impayées pour 2013</v>
      </c>
      <c r="Z1" s="180"/>
      <c r="AA1" s="180"/>
      <c r="AB1" s="180"/>
      <c r="AC1" s="180"/>
      <c r="AD1" s="180"/>
      <c r="AF1" s="170" t="s">
        <v>38</v>
      </c>
      <c r="AG1" s="170"/>
      <c r="AH1" s="170"/>
      <c r="AI1" s="170"/>
      <c r="AJ1" s="170"/>
      <c r="AK1" s="171"/>
    </row>
    <row r="2" spans="1:37" s="42" customFormat="1" ht="16.5" customHeight="1">
      <c r="A2" s="213"/>
      <c r="B2" s="213"/>
      <c r="C2" s="213"/>
      <c r="D2" s="221"/>
      <c r="E2" s="43" t="s">
        <v>36</v>
      </c>
      <c r="F2" s="43" t="s">
        <v>1</v>
      </c>
      <c r="G2" s="43" t="s">
        <v>2</v>
      </c>
      <c r="H2" s="43" t="s">
        <v>5</v>
      </c>
      <c r="I2" s="43" t="s">
        <v>3</v>
      </c>
      <c r="J2" s="218"/>
      <c r="K2" s="219"/>
      <c r="L2" s="219"/>
      <c r="M2" s="98" t="s">
        <v>17</v>
      </c>
      <c r="N2" s="43" t="s">
        <v>24</v>
      </c>
      <c r="O2" s="43" t="s">
        <v>2</v>
      </c>
      <c r="P2" s="44" t="s">
        <v>5</v>
      </c>
      <c r="Q2" s="44" t="s">
        <v>23</v>
      </c>
      <c r="R2" s="43" t="s">
        <v>6</v>
      </c>
      <c r="S2" s="87" t="s">
        <v>18</v>
      </c>
      <c r="T2" s="48" t="s">
        <v>36</v>
      </c>
      <c r="U2" s="48" t="s">
        <v>1</v>
      </c>
      <c r="V2" s="48" t="s">
        <v>2</v>
      </c>
      <c r="W2" s="48" t="s">
        <v>5</v>
      </c>
      <c r="X2" s="48" t="s">
        <v>3</v>
      </c>
      <c r="Y2" s="45" t="str">
        <f>M2</f>
        <v>N. mois Impayés</v>
      </c>
      <c r="Z2" s="46" t="str">
        <f>N2</f>
        <v xml:space="preserve">Loyer </v>
      </c>
      <c r="AA2" s="46" t="s">
        <v>2</v>
      </c>
      <c r="AB2" s="46" t="s">
        <v>5</v>
      </c>
      <c r="AC2" s="46" t="s">
        <v>7</v>
      </c>
      <c r="AD2" s="47" t="s">
        <v>6</v>
      </c>
      <c r="AF2" s="152" t="s">
        <v>39</v>
      </c>
      <c r="AG2" s="153" t="s">
        <v>40</v>
      </c>
      <c r="AH2" s="154" t="s">
        <v>41</v>
      </c>
      <c r="AI2" s="155" t="s">
        <v>42</v>
      </c>
      <c r="AJ2" s="155" t="s">
        <v>43</v>
      </c>
      <c r="AK2" s="148" t="s">
        <v>44</v>
      </c>
    </row>
    <row r="3" spans="1:37" s="110" customFormat="1">
      <c r="A3" s="99">
        <v>1</v>
      </c>
      <c r="B3" s="100" t="s">
        <v>26</v>
      </c>
      <c r="C3" s="101">
        <v>40909</v>
      </c>
      <c r="D3" s="80">
        <v>41639</v>
      </c>
      <c r="E3" s="23">
        <v>385</v>
      </c>
      <c r="F3" s="23">
        <f>E3*10/11</f>
        <v>350</v>
      </c>
      <c r="G3" s="60">
        <f>F3/10</f>
        <v>35</v>
      </c>
      <c r="H3" s="23"/>
      <c r="I3" s="23"/>
      <c r="J3" s="102">
        <f t="shared" ref="J3:J38" si="0">IF(ISNUMBER(C3), IF(YEAR(C3) = An,  12-MONTH(C3)+1, 12), 12)</f>
        <v>12</v>
      </c>
      <c r="K3" s="103">
        <f xml:space="preserve"> An*12+12 -YEAR(D3)*12-MONTH(D3)</f>
        <v>0</v>
      </c>
      <c r="L3" s="103"/>
      <c r="M3" s="104">
        <f t="shared" ref="M3:M15" si="1">MAX(0, K3-J3)</f>
        <v>0</v>
      </c>
      <c r="N3" s="105">
        <f>M3*E3</f>
        <v>0</v>
      </c>
      <c r="O3" s="105">
        <f t="shared" ref="O3:O38" si="2">M3*G3</f>
        <v>0</v>
      </c>
      <c r="P3" s="104">
        <f t="shared" ref="P3:P38" si="3">M3*H3</f>
        <v>0</v>
      </c>
      <c r="Q3" s="104">
        <f t="shared" ref="Q3:Q38" si="4">M3*I3</f>
        <v>0</v>
      </c>
      <c r="R3" s="106">
        <f>SUM(N3:Q3)</f>
        <v>0</v>
      </c>
      <c r="S3" s="107"/>
      <c r="T3" s="23">
        <f>E3</f>
        <v>385</v>
      </c>
      <c r="U3" s="23">
        <f>T3*10/11</f>
        <v>350</v>
      </c>
      <c r="V3" s="60">
        <f>U3/10</f>
        <v>35</v>
      </c>
      <c r="W3" s="23"/>
      <c r="X3" s="23"/>
      <c r="Y3" s="108">
        <f t="shared" ref="Y3:Y35" si="5">K3-M3</f>
        <v>0</v>
      </c>
      <c r="Z3" s="109">
        <f>Y3*T3</f>
        <v>0</v>
      </c>
      <c r="AA3" s="109">
        <f>Y3*V3</f>
        <v>0</v>
      </c>
      <c r="AB3" s="109">
        <f>Y3*W3</f>
        <v>0</v>
      </c>
      <c r="AC3" s="109">
        <f>Y3*X3</f>
        <v>0</v>
      </c>
      <c r="AD3" s="106">
        <f>SUM(Z3:AC3)</f>
        <v>0</v>
      </c>
      <c r="AF3" s="149">
        <v>1</v>
      </c>
      <c r="AG3" s="150">
        <v>12</v>
      </c>
      <c r="AH3" s="151">
        <f>U3*(AG3-AF3+1)</f>
        <v>4200</v>
      </c>
      <c r="AI3" s="151">
        <f>AH3/10</f>
        <v>420</v>
      </c>
      <c r="AJ3" s="151">
        <f xml:space="preserve"> W3 *  (AG3-AF3+1)</f>
        <v>0</v>
      </c>
      <c r="AK3" s="151">
        <f xml:space="preserve"> X3 *  (AG3-AF3+1)</f>
        <v>0</v>
      </c>
    </row>
    <row r="4" spans="1:37" s="110" customFormat="1">
      <c r="A4" s="99">
        <v>2</v>
      </c>
      <c r="B4" s="100" t="s">
        <v>26</v>
      </c>
      <c r="C4" s="101">
        <v>36526</v>
      </c>
      <c r="D4" s="80">
        <v>41274</v>
      </c>
      <c r="E4" s="23">
        <v>297</v>
      </c>
      <c r="F4" s="23">
        <f t="shared" ref="F4:F75" si="6">E4*10/11</f>
        <v>270</v>
      </c>
      <c r="G4" s="60">
        <f t="shared" ref="G4:G75" si="7">F4/10</f>
        <v>27</v>
      </c>
      <c r="H4" s="23"/>
      <c r="I4" s="23"/>
      <c r="J4" s="102">
        <f t="shared" si="0"/>
        <v>12</v>
      </c>
      <c r="K4" s="103">
        <f t="shared" ref="K4:K75" si="8" xml:space="preserve"> An*12+12 -YEAR(D4)*12-MONTH(D4)</f>
        <v>12</v>
      </c>
      <c r="L4" s="103"/>
      <c r="M4" s="104">
        <f t="shared" si="1"/>
        <v>0</v>
      </c>
      <c r="N4" s="105">
        <f>M4*F4</f>
        <v>0</v>
      </c>
      <c r="O4" s="105">
        <f t="shared" si="2"/>
        <v>0</v>
      </c>
      <c r="P4" s="104">
        <f t="shared" si="3"/>
        <v>0</v>
      </c>
      <c r="Q4" s="104">
        <f t="shared" si="4"/>
        <v>0</v>
      </c>
      <c r="R4" s="106">
        <f t="shared" ref="R4:R58" si="9">SUM(N4:Q4)</f>
        <v>0</v>
      </c>
      <c r="S4" s="107"/>
      <c r="T4" s="23">
        <v>297</v>
      </c>
      <c r="U4" s="23">
        <f t="shared" ref="U4:U75" si="10">T4*10/11</f>
        <v>270</v>
      </c>
      <c r="V4" s="60">
        <f t="shared" ref="V4:V75" si="11">U4/10</f>
        <v>27</v>
      </c>
      <c r="W4" s="23"/>
      <c r="X4" s="23"/>
      <c r="Y4" s="108">
        <f t="shared" si="5"/>
        <v>12</v>
      </c>
      <c r="Z4" s="109">
        <f>Y4*U4</f>
        <v>3240</v>
      </c>
      <c r="AA4" s="109">
        <f>Y4*V4</f>
        <v>324</v>
      </c>
      <c r="AB4" s="109">
        <f>Y4*W4</f>
        <v>0</v>
      </c>
      <c r="AC4" s="109">
        <f t="shared" ref="AC4:AC76" si="12">Y4*X4</f>
        <v>0</v>
      </c>
      <c r="AD4" s="106">
        <f>SUM(Z4:AC4)</f>
        <v>3564</v>
      </c>
      <c r="AF4" s="149">
        <v>1</v>
      </c>
      <c r="AG4" s="150">
        <v>12</v>
      </c>
      <c r="AH4" s="151">
        <f t="shared" ref="AH4:AH67" si="13">U4*(AG4-AF4+1)</f>
        <v>3240</v>
      </c>
      <c r="AI4" s="151">
        <f t="shared" ref="AI4:AI67" si="14">AH4/10</f>
        <v>324</v>
      </c>
      <c r="AJ4" s="151">
        <f t="shared" ref="AJ4:AJ67" si="15" xml:space="preserve"> W4 *  (AG4-AF4+1)</f>
        <v>0</v>
      </c>
      <c r="AK4" s="151">
        <f t="shared" ref="AK4:AK67" si="16" xml:space="preserve"> X4 *  (AG4-AF4+1)</f>
        <v>0</v>
      </c>
    </row>
    <row r="5" spans="1:37" s="110" customFormat="1">
      <c r="A5" s="99">
        <v>3</v>
      </c>
      <c r="B5" s="100" t="s">
        <v>26</v>
      </c>
      <c r="C5" s="101">
        <v>36526</v>
      </c>
      <c r="D5" s="80">
        <v>41274</v>
      </c>
      <c r="E5" s="23"/>
      <c r="F5" s="23">
        <f t="shared" si="6"/>
        <v>0</v>
      </c>
      <c r="G5" s="60">
        <f t="shared" si="7"/>
        <v>0</v>
      </c>
      <c r="H5" s="23"/>
      <c r="I5" s="23"/>
      <c r="J5" s="102">
        <f t="shared" si="0"/>
        <v>12</v>
      </c>
      <c r="K5" s="103">
        <f t="shared" si="8"/>
        <v>12</v>
      </c>
      <c r="L5" s="103"/>
      <c r="M5" s="104">
        <f t="shared" si="1"/>
        <v>0</v>
      </c>
      <c r="N5" s="105">
        <f t="shared" ref="N5:N76" si="17">M5*F5</f>
        <v>0</v>
      </c>
      <c r="O5" s="105">
        <f t="shared" si="2"/>
        <v>0</v>
      </c>
      <c r="P5" s="104">
        <f t="shared" si="3"/>
        <v>0</v>
      </c>
      <c r="Q5" s="104">
        <f t="shared" si="4"/>
        <v>0</v>
      </c>
      <c r="R5" s="106">
        <f t="shared" si="9"/>
        <v>0</v>
      </c>
      <c r="S5" s="107"/>
      <c r="T5" s="23"/>
      <c r="U5" s="23">
        <f t="shared" si="10"/>
        <v>0</v>
      </c>
      <c r="V5" s="60">
        <f t="shared" si="11"/>
        <v>0</v>
      </c>
      <c r="W5" s="23"/>
      <c r="X5" s="23"/>
      <c r="Y5" s="108">
        <f t="shared" si="5"/>
        <v>12</v>
      </c>
      <c r="Z5" s="109">
        <f t="shared" ref="Z5:Z76" si="18">Y5*U5</f>
        <v>0</v>
      </c>
      <c r="AA5" s="109">
        <f>Y5*V5</f>
        <v>0</v>
      </c>
      <c r="AB5" s="109">
        <f>Y5*W5</f>
        <v>0</v>
      </c>
      <c r="AC5" s="109">
        <f t="shared" si="12"/>
        <v>0</v>
      </c>
      <c r="AD5" s="106">
        <f>SUM(Z5:AC5)</f>
        <v>0</v>
      </c>
      <c r="AF5" s="149">
        <v>1</v>
      </c>
      <c r="AG5" s="150">
        <v>12</v>
      </c>
      <c r="AH5" s="151">
        <f t="shared" si="13"/>
        <v>0</v>
      </c>
      <c r="AI5" s="151">
        <f t="shared" si="14"/>
        <v>0</v>
      </c>
      <c r="AJ5" s="151">
        <f t="shared" si="15"/>
        <v>0</v>
      </c>
      <c r="AK5" s="151">
        <f t="shared" si="16"/>
        <v>0</v>
      </c>
    </row>
    <row r="6" spans="1:37" s="110" customFormat="1">
      <c r="A6" s="99">
        <v>4</v>
      </c>
      <c r="B6" s="100" t="s">
        <v>26</v>
      </c>
      <c r="C6" s="101">
        <v>36526</v>
      </c>
      <c r="D6" s="80">
        <v>39813</v>
      </c>
      <c r="E6" s="23">
        <v>297</v>
      </c>
      <c r="F6" s="23">
        <f t="shared" si="6"/>
        <v>270</v>
      </c>
      <c r="G6" s="60">
        <f t="shared" si="7"/>
        <v>27</v>
      </c>
      <c r="H6" s="23"/>
      <c r="I6" s="23"/>
      <c r="J6" s="102">
        <f t="shared" si="0"/>
        <v>12</v>
      </c>
      <c r="K6" s="103">
        <f t="shared" si="8"/>
        <v>60</v>
      </c>
      <c r="L6" s="103"/>
      <c r="M6" s="104">
        <f t="shared" si="1"/>
        <v>48</v>
      </c>
      <c r="N6" s="105">
        <f t="shared" si="17"/>
        <v>12960</v>
      </c>
      <c r="O6" s="105">
        <f t="shared" si="2"/>
        <v>1296</v>
      </c>
      <c r="P6" s="104">
        <f t="shared" si="3"/>
        <v>0</v>
      </c>
      <c r="Q6" s="104">
        <f t="shared" si="4"/>
        <v>0</v>
      </c>
      <c r="R6" s="106">
        <f t="shared" si="9"/>
        <v>14256</v>
      </c>
      <c r="S6" s="107"/>
      <c r="T6" s="23">
        <v>297</v>
      </c>
      <c r="U6" s="23">
        <f t="shared" si="10"/>
        <v>270</v>
      </c>
      <c r="V6" s="60">
        <f t="shared" si="11"/>
        <v>27</v>
      </c>
      <c r="W6" s="23"/>
      <c r="X6" s="23"/>
      <c r="Y6" s="108">
        <f t="shared" si="5"/>
        <v>12</v>
      </c>
      <c r="Z6" s="109">
        <f t="shared" si="18"/>
        <v>3240</v>
      </c>
      <c r="AA6" s="109">
        <f>Y6*V6</f>
        <v>324</v>
      </c>
      <c r="AB6" s="109">
        <f>Y6*W6</f>
        <v>0</v>
      </c>
      <c r="AC6" s="109">
        <f t="shared" si="12"/>
        <v>0</v>
      </c>
      <c r="AD6" s="106">
        <f t="shared" ref="AD6:AD76" si="19">SUM(Z6:AC6)</f>
        <v>3564</v>
      </c>
      <c r="AF6" s="149">
        <v>1</v>
      </c>
      <c r="AG6" s="150">
        <v>12</v>
      </c>
      <c r="AH6" s="151">
        <f t="shared" si="13"/>
        <v>3240</v>
      </c>
      <c r="AI6" s="151">
        <f t="shared" si="14"/>
        <v>324</v>
      </c>
      <c r="AJ6" s="151">
        <f t="shared" si="15"/>
        <v>0</v>
      </c>
      <c r="AK6" s="151">
        <f t="shared" si="16"/>
        <v>0</v>
      </c>
    </row>
    <row r="7" spans="1:37" s="110" customFormat="1">
      <c r="A7" s="141">
        <v>5</v>
      </c>
      <c r="B7" s="93" t="s">
        <v>26</v>
      </c>
      <c r="C7" s="142">
        <v>36526</v>
      </c>
      <c r="D7" s="90">
        <v>40999</v>
      </c>
      <c r="E7" s="91">
        <v>600</v>
      </c>
      <c r="F7" s="91">
        <f t="shared" si="6"/>
        <v>545.4545454545455</v>
      </c>
      <c r="G7" s="92">
        <f t="shared" si="7"/>
        <v>54.545454545454547</v>
      </c>
      <c r="H7" s="91"/>
      <c r="I7" s="91"/>
      <c r="J7" s="102">
        <f t="shared" si="0"/>
        <v>12</v>
      </c>
      <c r="K7" s="103">
        <f t="shared" si="8"/>
        <v>21</v>
      </c>
      <c r="L7" s="103"/>
      <c r="M7" s="103">
        <f t="shared" si="1"/>
        <v>9</v>
      </c>
      <c r="N7" s="143">
        <f t="shared" si="17"/>
        <v>4909.0909090909099</v>
      </c>
      <c r="O7" s="143">
        <f t="shared" si="2"/>
        <v>490.90909090909093</v>
      </c>
      <c r="P7" s="103">
        <f t="shared" si="3"/>
        <v>0</v>
      </c>
      <c r="Q7" s="103">
        <f t="shared" si="4"/>
        <v>0</v>
      </c>
      <c r="R7" s="144">
        <f t="shared" si="9"/>
        <v>5400.0000000000009</v>
      </c>
      <c r="S7" s="145"/>
      <c r="T7" s="91">
        <v>385</v>
      </c>
      <c r="U7" s="91">
        <f t="shared" si="10"/>
        <v>350</v>
      </c>
      <c r="V7" s="92">
        <f t="shared" si="11"/>
        <v>35</v>
      </c>
      <c r="W7" s="91"/>
      <c r="X7" s="91"/>
      <c r="Y7" s="146"/>
      <c r="Z7" s="147">
        <f t="shared" si="18"/>
        <v>0</v>
      </c>
      <c r="AA7" s="147">
        <f t="shared" ref="AA7:AA79" si="20">Y7*V7</f>
        <v>0</v>
      </c>
      <c r="AB7" s="147">
        <f t="shared" ref="AB7:AB79" si="21">Y7*W7</f>
        <v>0</v>
      </c>
      <c r="AC7" s="147">
        <f t="shared" si="12"/>
        <v>0</v>
      </c>
      <c r="AD7" s="144">
        <f t="shared" si="19"/>
        <v>0</v>
      </c>
      <c r="AF7" s="149">
        <v>1</v>
      </c>
      <c r="AG7" s="150">
        <v>3</v>
      </c>
      <c r="AH7" s="151">
        <f t="shared" si="13"/>
        <v>1050</v>
      </c>
      <c r="AI7" s="151">
        <f t="shared" si="14"/>
        <v>105</v>
      </c>
      <c r="AJ7" s="151">
        <f t="shared" si="15"/>
        <v>0</v>
      </c>
      <c r="AK7" s="151">
        <f t="shared" si="16"/>
        <v>0</v>
      </c>
    </row>
    <row r="8" spans="1:37" s="110" customFormat="1">
      <c r="A8" s="141">
        <v>5</v>
      </c>
      <c r="B8" s="93" t="s">
        <v>26</v>
      </c>
      <c r="C8" s="142">
        <v>41000</v>
      </c>
      <c r="D8" s="90">
        <v>41029</v>
      </c>
      <c r="E8" s="91">
        <v>660</v>
      </c>
      <c r="F8" s="91">
        <f t="shared" si="6"/>
        <v>600</v>
      </c>
      <c r="G8" s="92">
        <f t="shared" si="7"/>
        <v>60</v>
      </c>
      <c r="H8" s="91"/>
      <c r="I8" s="91"/>
      <c r="J8" s="102">
        <f>IF(ISNUMBER(C8), IF(YEAR(C8) = An,  12-MONTH(C8)+1, 12), 12)</f>
        <v>12</v>
      </c>
      <c r="K8" s="103">
        <f xml:space="preserve"> An*12+12 -YEAR(D8)*12-MONTH(D8)</f>
        <v>20</v>
      </c>
      <c r="L8" s="103"/>
      <c r="M8" s="103">
        <f>MAX(0, K8-J8)</f>
        <v>8</v>
      </c>
      <c r="N8" s="143">
        <f>M8*F8</f>
        <v>4800</v>
      </c>
      <c r="O8" s="143">
        <f>M8*G8</f>
        <v>480</v>
      </c>
      <c r="P8" s="103">
        <f>M8*H8</f>
        <v>0</v>
      </c>
      <c r="Q8" s="103">
        <f>M8*I8</f>
        <v>0</v>
      </c>
      <c r="R8" s="144">
        <f>SUM(N8:Q8)</f>
        <v>5280</v>
      </c>
      <c r="S8" s="145"/>
      <c r="T8" s="91">
        <v>385</v>
      </c>
      <c r="U8" s="91">
        <f t="shared" si="10"/>
        <v>350</v>
      </c>
      <c r="V8" s="92">
        <f t="shared" si="11"/>
        <v>35</v>
      </c>
      <c r="W8" s="91"/>
      <c r="X8" s="91"/>
      <c r="Y8" s="146">
        <f>K8-M8</f>
        <v>12</v>
      </c>
      <c r="Z8" s="147">
        <f>Y8*U8</f>
        <v>4200</v>
      </c>
      <c r="AA8" s="147">
        <f>Y8*V8</f>
        <v>420</v>
      </c>
      <c r="AB8" s="147">
        <f>Y8*W8</f>
        <v>0</v>
      </c>
      <c r="AC8" s="147">
        <f>Y8*X8</f>
        <v>0</v>
      </c>
      <c r="AD8" s="144">
        <f>SUM(Z8:AC8)</f>
        <v>4620</v>
      </c>
      <c r="AF8" s="149">
        <v>4</v>
      </c>
      <c r="AG8" s="150">
        <v>12</v>
      </c>
      <c r="AH8" s="151">
        <f t="shared" si="13"/>
        <v>3150</v>
      </c>
      <c r="AI8" s="151">
        <f t="shared" si="14"/>
        <v>315</v>
      </c>
      <c r="AJ8" s="151">
        <f t="shared" si="15"/>
        <v>0</v>
      </c>
      <c r="AK8" s="151">
        <f t="shared" si="16"/>
        <v>0</v>
      </c>
    </row>
    <row r="9" spans="1:37" s="116" customFormat="1">
      <c r="A9" s="99">
        <v>6</v>
      </c>
      <c r="B9" s="100" t="s">
        <v>26</v>
      </c>
      <c r="C9" s="101">
        <v>36526</v>
      </c>
      <c r="D9" s="80">
        <v>39325</v>
      </c>
      <c r="E9" s="23">
        <v>495</v>
      </c>
      <c r="F9" s="23">
        <f t="shared" si="6"/>
        <v>450</v>
      </c>
      <c r="G9" s="60">
        <f t="shared" si="7"/>
        <v>45</v>
      </c>
      <c r="H9" s="23"/>
      <c r="I9" s="23"/>
      <c r="J9" s="102">
        <f t="shared" si="0"/>
        <v>12</v>
      </c>
      <c r="K9" s="103">
        <f t="shared" si="8"/>
        <v>76</v>
      </c>
      <c r="L9" s="103"/>
      <c r="M9" s="104">
        <f t="shared" si="1"/>
        <v>64</v>
      </c>
      <c r="N9" s="105">
        <f t="shared" si="17"/>
        <v>28800</v>
      </c>
      <c r="O9" s="111">
        <f t="shared" si="2"/>
        <v>2880</v>
      </c>
      <c r="P9" s="112">
        <f t="shared" si="3"/>
        <v>0</v>
      </c>
      <c r="Q9" s="112">
        <f t="shared" si="4"/>
        <v>0</v>
      </c>
      <c r="R9" s="106">
        <f t="shared" si="9"/>
        <v>31680</v>
      </c>
      <c r="S9" s="113"/>
      <c r="T9" s="23">
        <v>495</v>
      </c>
      <c r="U9" s="23">
        <f t="shared" si="10"/>
        <v>450</v>
      </c>
      <c r="V9" s="60">
        <f t="shared" si="11"/>
        <v>45</v>
      </c>
      <c r="W9" s="23"/>
      <c r="X9" s="23"/>
      <c r="Y9" s="108">
        <f t="shared" si="5"/>
        <v>12</v>
      </c>
      <c r="Z9" s="109">
        <f t="shared" si="18"/>
        <v>5400</v>
      </c>
      <c r="AA9" s="114">
        <f t="shared" si="20"/>
        <v>540</v>
      </c>
      <c r="AB9" s="114">
        <f t="shared" si="21"/>
        <v>0</v>
      </c>
      <c r="AC9" s="114">
        <f t="shared" si="12"/>
        <v>0</v>
      </c>
      <c r="AD9" s="115">
        <f t="shared" si="19"/>
        <v>5940</v>
      </c>
      <c r="AF9" s="149">
        <v>1</v>
      </c>
      <c r="AG9" s="150">
        <v>12</v>
      </c>
      <c r="AH9" s="151">
        <f t="shared" si="13"/>
        <v>5400</v>
      </c>
      <c r="AI9" s="151">
        <f t="shared" si="14"/>
        <v>540</v>
      </c>
      <c r="AJ9" s="151">
        <f t="shared" si="15"/>
        <v>0</v>
      </c>
      <c r="AK9" s="151">
        <f t="shared" si="16"/>
        <v>0</v>
      </c>
    </row>
    <row r="10" spans="1:37" s="116" customFormat="1">
      <c r="A10" s="99">
        <v>7</v>
      </c>
      <c r="B10" s="100" t="s">
        <v>26</v>
      </c>
      <c r="C10" s="101">
        <v>36526</v>
      </c>
      <c r="D10" s="80">
        <v>41274</v>
      </c>
      <c r="E10" s="23"/>
      <c r="F10" s="23">
        <f t="shared" si="6"/>
        <v>0</v>
      </c>
      <c r="G10" s="60">
        <f t="shared" si="7"/>
        <v>0</v>
      </c>
      <c r="H10" s="23"/>
      <c r="I10" s="23"/>
      <c r="J10" s="102">
        <f t="shared" si="0"/>
        <v>12</v>
      </c>
      <c r="K10" s="103">
        <f t="shared" si="8"/>
        <v>12</v>
      </c>
      <c r="L10" s="103"/>
      <c r="M10" s="104">
        <f t="shared" si="1"/>
        <v>0</v>
      </c>
      <c r="N10" s="105">
        <f t="shared" si="17"/>
        <v>0</v>
      </c>
      <c r="O10" s="111">
        <f t="shared" si="2"/>
        <v>0</v>
      </c>
      <c r="P10" s="112">
        <f t="shared" si="3"/>
        <v>0</v>
      </c>
      <c r="Q10" s="112">
        <f t="shared" si="4"/>
        <v>0</v>
      </c>
      <c r="R10" s="106">
        <f t="shared" si="9"/>
        <v>0</v>
      </c>
      <c r="S10" s="113"/>
      <c r="T10" s="23"/>
      <c r="U10" s="23">
        <f t="shared" si="10"/>
        <v>0</v>
      </c>
      <c r="V10" s="60">
        <f t="shared" si="11"/>
        <v>0</v>
      </c>
      <c r="W10" s="23"/>
      <c r="X10" s="23"/>
      <c r="Y10" s="108">
        <f t="shared" si="5"/>
        <v>12</v>
      </c>
      <c r="Z10" s="109">
        <f t="shared" si="18"/>
        <v>0</v>
      </c>
      <c r="AA10" s="114">
        <f t="shared" si="20"/>
        <v>0</v>
      </c>
      <c r="AB10" s="114">
        <f t="shared" si="21"/>
        <v>0</v>
      </c>
      <c r="AC10" s="114">
        <f t="shared" si="12"/>
        <v>0</v>
      </c>
      <c r="AD10" s="115">
        <f t="shared" si="19"/>
        <v>0</v>
      </c>
      <c r="AF10" s="149">
        <v>1</v>
      </c>
      <c r="AG10" s="150">
        <v>12</v>
      </c>
      <c r="AH10" s="151">
        <f t="shared" si="13"/>
        <v>0</v>
      </c>
      <c r="AI10" s="151">
        <f t="shared" si="14"/>
        <v>0</v>
      </c>
      <c r="AJ10" s="151">
        <f t="shared" si="15"/>
        <v>0</v>
      </c>
      <c r="AK10" s="151">
        <f t="shared" si="16"/>
        <v>0</v>
      </c>
    </row>
    <row r="11" spans="1:37" s="116" customFormat="1">
      <c r="A11" s="99">
        <v>8</v>
      </c>
      <c r="B11" s="100" t="s">
        <v>26</v>
      </c>
      <c r="C11" s="101">
        <v>36526</v>
      </c>
      <c r="D11" s="80">
        <v>41274</v>
      </c>
      <c r="E11" s="23"/>
      <c r="F11" s="23">
        <f t="shared" si="6"/>
        <v>0</v>
      </c>
      <c r="G11" s="60">
        <f t="shared" si="7"/>
        <v>0</v>
      </c>
      <c r="H11" s="23"/>
      <c r="I11" s="23"/>
      <c r="J11" s="102">
        <f t="shared" si="0"/>
        <v>12</v>
      </c>
      <c r="K11" s="103">
        <f t="shared" si="8"/>
        <v>12</v>
      </c>
      <c r="L11" s="103"/>
      <c r="M11" s="104">
        <f t="shared" si="1"/>
        <v>0</v>
      </c>
      <c r="N11" s="105">
        <f t="shared" si="17"/>
        <v>0</v>
      </c>
      <c r="O11" s="111">
        <f t="shared" si="2"/>
        <v>0</v>
      </c>
      <c r="P11" s="112">
        <f t="shared" si="3"/>
        <v>0</v>
      </c>
      <c r="Q11" s="112">
        <f t="shared" si="4"/>
        <v>0</v>
      </c>
      <c r="R11" s="106">
        <f t="shared" si="9"/>
        <v>0</v>
      </c>
      <c r="S11" s="113"/>
      <c r="T11" s="23"/>
      <c r="U11" s="23">
        <f t="shared" si="10"/>
        <v>0</v>
      </c>
      <c r="V11" s="60">
        <f t="shared" si="11"/>
        <v>0</v>
      </c>
      <c r="W11" s="23"/>
      <c r="X11" s="23"/>
      <c r="Y11" s="108">
        <f t="shared" si="5"/>
        <v>12</v>
      </c>
      <c r="Z11" s="109">
        <f t="shared" si="18"/>
        <v>0</v>
      </c>
      <c r="AA11" s="114">
        <f t="shared" si="20"/>
        <v>0</v>
      </c>
      <c r="AB11" s="114">
        <f t="shared" si="21"/>
        <v>0</v>
      </c>
      <c r="AC11" s="114">
        <f t="shared" si="12"/>
        <v>0</v>
      </c>
      <c r="AD11" s="115">
        <f t="shared" si="19"/>
        <v>0</v>
      </c>
      <c r="AF11" s="149">
        <v>1</v>
      </c>
      <c r="AG11" s="150">
        <v>12</v>
      </c>
      <c r="AH11" s="151">
        <f t="shared" si="13"/>
        <v>0</v>
      </c>
      <c r="AI11" s="151">
        <f t="shared" si="14"/>
        <v>0</v>
      </c>
      <c r="AJ11" s="151">
        <f t="shared" si="15"/>
        <v>0</v>
      </c>
      <c r="AK11" s="151">
        <f t="shared" si="16"/>
        <v>0</v>
      </c>
    </row>
    <row r="12" spans="1:37" s="127" customFormat="1">
      <c r="A12" s="117">
        <v>9</v>
      </c>
      <c r="B12" s="118" t="s">
        <v>26</v>
      </c>
      <c r="C12" s="119">
        <v>36526</v>
      </c>
      <c r="D12" s="80">
        <v>40025</v>
      </c>
      <c r="E12" s="79">
        <v>275</v>
      </c>
      <c r="F12" s="23">
        <f t="shared" si="6"/>
        <v>250</v>
      </c>
      <c r="G12" s="60">
        <f t="shared" si="7"/>
        <v>25</v>
      </c>
      <c r="H12" s="79"/>
      <c r="I12" s="79"/>
      <c r="J12" s="120">
        <f t="shared" si="0"/>
        <v>12</v>
      </c>
      <c r="K12" s="121">
        <f t="shared" si="8"/>
        <v>53</v>
      </c>
      <c r="L12" s="121"/>
      <c r="M12" s="121">
        <f t="shared" si="1"/>
        <v>41</v>
      </c>
      <c r="N12" s="105">
        <f t="shared" si="17"/>
        <v>10250</v>
      </c>
      <c r="O12" s="122">
        <f t="shared" si="2"/>
        <v>1025</v>
      </c>
      <c r="P12" s="121">
        <f t="shared" si="3"/>
        <v>0</v>
      </c>
      <c r="Q12" s="121">
        <f t="shared" si="4"/>
        <v>0</v>
      </c>
      <c r="R12" s="123">
        <f t="shared" si="9"/>
        <v>11275</v>
      </c>
      <c r="S12" s="124"/>
      <c r="T12" s="79">
        <v>275</v>
      </c>
      <c r="U12" s="23">
        <f t="shared" si="10"/>
        <v>250</v>
      </c>
      <c r="V12" s="60">
        <f t="shared" si="11"/>
        <v>25</v>
      </c>
      <c r="W12" s="79"/>
      <c r="X12" s="79"/>
      <c r="Y12" s="125">
        <f t="shared" si="5"/>
        <v>12</v>
      </c>
      <c r="Z12" s="109">
        <f t="shared" si="18"/>
        <v>3000</v>
      </c>
      <c r="AA12" s="126">
        <f t="shared" si="20"/>
        <v>300</v>
      </c>
      <c r="AB12" s="126">
        <f t="shared" si="21"/>
        <v>0</v>
      </c>
      <c r="AC12" s="126">
        <f t="shared" si="12"/>
        <v>0</v>
      </c>
      <c r="AD12" s="123">
        <f t="shared" si="19"/>
        <v>3300</v>
      </c>
      <c r="AF12" s="149">
        <v>1</v>
      </c>
      <c r="AG12" s="150">
        <v>12</v>
      </c>
      <c r="AH12" s="151">
        <f t="shared" si="13"/>
        <v>3000</v>
      </c>
      <c r="AI12" s="151">
        <f t="shared" si="14"/>
        <v>300</v>
      </c>
      <c r="AJ12" s="151">
        <f t="shared" si="15"/>
        <v>0</v>
      </c>
      <c r="AK12" s="151">
        <f t="shared" si="16"/>
        <v>0</v>
      </c>
    </row>
    <row r="13" spans="1:37" s="116" customFormat="1">
      <c r="A13" s="99">
        <v>10</v>
      </c>
      <c r="B13" s="100" t="s">
        <v>26</v>
      </c>
      <c r="C13" s="101">
        <v>36586</v>
      </c>
      <c r="D13" s="80">
        <v>41090</v>
      </c>
      <c r="E13" s="23">
        <v>550</v>
      </c>
      <c r="F13" s="23">
        <f t="shared" si="6"/>
        <v>500</v>
      </c>
      <c r="G13" s="60">
        <f t="shared" si="7"/>
        <v>50</v>
      </c>
      <c r="H13" s="23"/>
      <c r="I13" s="23"/>
      <c r="J13" s="102">
        <f t="shared" si="0"/>
        <v>12</v>
      </c>
      <c r="K13" s="103">
        <f t="shared" si="8"/>
        <v>18</v>
      </c>
      <c r="L13" s="103"/>
      <c r="M13" s="104">
        <f t="shared" si="1"/>
        <v>6</v>
      </c>
      <c r="N13" s="105">
        <f t="shared" si="17"/>
        <v>3000</v>
      </c>
      <c r="O13" s="111">
        <f t="shared" si="2"/>
        <v>300</v>
      </c>
      <c r="P13" s="112">
        <f t="shared" si="3"/>
        <v>0</v>
      </c>
      <c r="Q13" s="112">
        <f t="shared" si="4"/>
        <v>0</v>
      </c>
      <c r="R13" s="106">
        <f t="shared" si="9"/>
        <v>3300</v>
      </c>
      <c r="S13" s="113"/>
      <c r="T13" s="23">
        <v>550</v>
      </c>
      <c r="U13" s="23">
        <f t="shared" si="10"/>
        <v>500</v>
      </c>
      <c r="V13" s="60">
        <f t="shared" si="11"/>
        <v>50</v>
      </c>
      <c r="W13" s="23"/>
      <c r="X13" s="23"/>
      <c r="Y13" s="108">
        <f t="shared" si="5"/>
        <v>12</v>
      </c>
      <c r="Z13" s="109">
        <f t="shared" si="18"/>
        <v>6000</v>
      </c>
      <c r="AA13" s="114">
        <f t="shared" si="20"/>
        <v>600</v>
      </c>
      <c r="AB13" s="114">
        <f t="shared" si="21"/>
        <v>0</v>
      </c>
      <c r="AC13" s="114">
        <f t="shared" si="12"/>
        <v>0</v>
      </c>
      <c r="AD13" s="115">
        <f t="shared" si="19"/>
        <v>6600</v>
      </c>
      <c r="AF13" s="149">
        <v>1</v>
      </c>
      <c r="AG13" s="150">
        <v>12</v>
      </c>
      <c r="AH13" s="151">
        <f t="shared" si="13"/>
        <v>6000</v>
      </c>
      <c r="AI13" s="151">
        <f t="shared" si="14"/>
        <v>600</v>
      </c>
      <c r="AJ13" s="151">
        <f t="shared" si="15"/>
        <v>0</v>
      </c>
      <c r="AK13" s="151">
        <f t="shared" si="16"/>
        <v>0</v>
      </c>
    </row>
    <row r="14" spans="1:37" s="116" customFormat="1">
      <c r="A14" s="99">
        <v>11</v>
      </c>
      <c r="B14" s="100" t="s">
        <v>26</v>
      </c>
      <c r="C14" s="101">
        <v>36526</v>
      </c>
      <c r="D14" s="80">
        <v>41274</v>
      </c>
      <c r="E14" s="23">
        <v>110</v>
      </c>
      <c r="F14" s="23">
        <f t="shared" si="6"/>
        <v>100</v>
      </c>
      <c r="G14" s="60">
        <f t="shared" si="7"/>
        <v>10</v>
      </c>
      <c r="H14" s="23"/>
      <c r="I14" s="23"/>
      <c r="J14" s="102">
        <f t="shared" si="0"/>
        <v>12</v>
      </c>
      <c r="K14" s="103">
        <f t="shared" si="8"/>
        <v>12</v>
      </c>
      <c r="L14" s="103"/>
      <c r="M14" s="104">
        <f t="shared" si="1"/>
        <v>0</v>
      </c>
      <c r="N14" s="105">
        <f t="shared" si="17"/>
        <v>0</v>
      </c>
      <c r="O14" s="111">
        <f t="shared" si="2"/>
        <v>0</v>
      </c>
      <c r="P14" s="112">
        <f t="shared" si="3"/>
        <v>0</v>
      </c>
      <c r="Q14" s="112">
        <f t="shared" si="4"/>
        <v>0</v>
      </c>
      <c r="R14" s="115">
        <f t="shared" si="9"/>
        <v>0</v>
      </c>
      <c r="S14" s="113"/>
      <c r="T14" s="23">
        <v>110</v>
      </c>
      <c r="U14" s="23">
        <f t="shared" si="10"/>
        <v>100</v>
      </c>
      <c r="V14" s="60">
        <f t="shared" si="11"/>
        <v>10</v>
      </c>
      <c r="W14" s="23"/>
      <c r="X14" s="23"/>
      <c r="Y14" s="108">
        <f t="shared" si="5"/>
        <v>12</v>
      </c>
      <c r="Z14" s="109">
        <f t="shared" si="18"/>
        <v>1200</v>
      </c>
      <c r="AA14" s="114">
        <f t="shared" si="20"/>
        <v>120</v>
      </c>
      <c r="AB14" s="114">
        <f t="shared" si="21"/>
        <v>0</v>
      </c>
      <c r="AC14" s="114">
        <f t="shared" si="12"/>
        <v>0</v>
      </c>
      <c r="AD14" s="115">
        <f t="shared" si="19"/>
        <v>1320</v>
      </c>
      <c r="AF14" s="149">
        <v>1</v>
      </c>
      <c r="AG14" s="150">
        <v>12</v>
      </c>
      <c r="AH14" s="151">
        <f t="shared" si="13"/>
        <v>1200</v>
      </c>
      <c r="AI14" s="151">
        <f t="shared" si="14"/>
        <v>120</v>
      </c>
      <c r="AJ14" s="151">
        <f t="shared" si="15"/>
        <v>0</v>
      </c>
      <c r="AK14" s="151">
        <f t="shared" si="16"/>
        <v>0</v>
      </c>
    </row>
    <row r="15" spans="1:37" s="116" customFormat="1">
      <c r="A15" s="99">
        <v>12</v>
      </c>
      <c r="B15" s="100" t="s">
        <v>26</v>
      </c>
      <c r="C15" s="101">
        <v>40238</v>
      </c>
      <c r="D15" s="80">
        <v>41090</v>
      </c>
      <c r="E15" s="23">
        <v>550</v>
      </c>
      <c r="F15" s="23">
        <f t="shared" si="6"/>
        <v>500</v>
      </c>
      <c r="G15" s="60">
        <f t="shared" si="7"/>
        <v>50</v>
      </c>
      <c r="H15" s="23"/>
      <c r="I15" s="23"/>
      <c r="J15" s="102">
        <f t="shared" si="0"/>
        <v>12</v>
      </c>
      <c r="K15" s="103">
        <f t="shared" si="8"/>
        <v>18</v>
      </c>
      <c r="L15" s="103"/>
      <c r="M15" s="104">
        <f t="shared" si="1"/>
        <v>6</v>
      </c>
      <c r="N15" s="105">
        <f t="shared" si="17"/>
        <v>3000</v>
      </c>
      <c r="O15" s="111">
        <f t="shared" si="2"/>
        <v>300</v>
      </c>
      <c r="P15" s="112">
        <f t="shared" si="3"/>
        <v>0</v>
      </c>
      <c r="Q15" s="112">
        <f t="shared" si="4"/>
        <v>0</v>
      </c>
      <c r="R15" s="115">
        <f t="shared" si="9"/>
        <v>3300</v>
      </c>
      <c r="S15" s="113"/>
      <c r="T15" s="23">
        <v>550</v>
      </c>
      <c r="U15" s="23">
        <f t="shared" si="10"/>
        <v>500</v>
      </c>
      <c r="V15" s="60">
        <f t="shared" si="11"/>
        <v>50</v>
      </c>
      <c r="W15" s="23"/>
      <c r="X15" s="23"/>
      <c r="Y15" s="108">
        <f t="shared" si="5"/>
        <v>12</v>
      </c>
      <c r="Z15" s="109">
        <f t="shared" si="18"/>
        <v>6000</v>
      </c>
      <c r="AA15" s="114">
        <f t="shared" si="20"/>
        <v>600</v>
      </c>
      <c r="AB15" s="114">
        <f t="shared" si="21"/>
        <v>0</v>
      </c>
      <c r="AC15" s="114">
        <f t="shared" si="12"/>
        <v>0</v>
      </c>
      <c r="AD15" s="115">
        <f t="shared" si="19"/>
        <v>6600</v>
      </c>
      <c r="AF15" s="149">
        <v>1</v>
      </c>
      <c r="AG15" s="150">
        <v>12</v>
      </c>
      <c r="AH15" s="151">
        <f t="shared" si="13"/>
        <v>6000</v>
      </c>
      <c r="AI15" s="151">
        <f t="shared" si="14"/>
        <v>600</v>
      </c>
      <c r="AJ15" s="151">
        <f t="shared" si="15"/>
        <v>0</v>
      </c>
      <c r="AK15" s="151">
        <f t="shared" si="16"/>
        <v>0</v>
      </c>
    </row>
    <row r="16" spans="1:37" s="116" customFormat="1">
      <c r="A16" s="99">
        <v>13</v>
      </c>
      <c r="B16" s="100" t="s">
        <v>26</v>
      </c>
      <c r="C16" s="101">
        <v>36526</v>
      </c>
      <c r="D16" s="80">
        <v>41274</v>
      </c>
      <c r="E16" s="23">
        <v>330</v>
      </c>
      <c r="F16" s="23">
        <f t="shared" si="6"/>
        <v>300</v>
      </c>
      <c r="G16" s="60">
        <f t="shared" si="7"/>
        <v>30</v>
      </c>
      <c r="H16" s="23"/>
      <c r="I16" s="23"/>
      <c r="J16" s="102">
        <f t="shared" si="0"/>
        <v>12</v>
      </c>
      <c r="K16" s="103">
        <f t="shared" si="8"/>
        <v>12</v>
      </c>
      <c r="L16" s="103"/>
      <c r="M16" s="104">
        <f t="shared" ref="M16:M54" si="22">MAX(0, K16-12)</f>
        <v>0</v>
      </c>
      <c r="N16" s="105">
        <f t="shared" si="17"/>
        <v>0</v>
      </c>
      <c r="O16" s="111">
        <f t="shared" si="2"/>
        <v>0</v>
      </c>
      <c r="P16" s="112">
        <f t="shared" si="3"/>
        <v>0</v>
      </c>
      <c r="Q16" s="112">
        <f t="shared" si="4"/>
        <v>0</v>
      </c>
      <c r="R16" s="115">
        <f t="shared" si="9"/>
        <v>0</v>
      </c>
      <c r="S16" s="113"/>
      <c r="T16" s="23">
        <v>330</v>
      </c>
      <c r="U16" s="23">
        <f t="shared" si="10"/>
        <v>300</v>
      </c>
      <c r="V16" s="60">
        <f t="shared" si="11"/>
        <v>30</v>
      </c>
      <c r="W16" s="23"/>
      <c r="X16" s="23"/>
      <c r="Y16" s="108">
        <f t="shared" si="5"/>
        <v>12</v>
      </c>
      <c r="Z16" s="109">
        <f t="shared" si="18"/>
        <v>3600</v>
      </c>
      <c r="AA16" s="114">
        <f t="shared" si="20"/>
        <v>360</v>
      </c>
      <c r="AB16" s="114">
        <f t="shared" si="21"/>
        <v>0</v>
      </c>
      <c r="AC16" s="114">
        <f t="shared" si="12"/>
        <v>0</v>
      </c>
      <c r="AD16" s="115">
        <f t="shared" si="19"/>
        <v>3960</v>
      </c>
      <c r="AF16" s="149">
        <v>1</v>
      </c>
      <c r="AG16" s="150">
        <v>12</v>
      </c>
      <c r="AH16" s="151">
        <f t="shared" si="13"/>
        <v>3600</v>
      </c>
      <c r="AI16" s="151">
        <f t="shared" si="14"/>
        <v>360</v>
      </c>
      <c r="AJ16" s="151">
        <f t="shared" si="15"/>
        <v>0</v>
      </c>
      <c r="AK16" s="151">
        <f t="shared" si="16"/>
        <v>0</v>
      </c>
    </row>
    <row r="17" spans="1:37" s="116" customFormat="1">
      <c r="A17" s="99">
        <v>14</v>
      </c>
      <c r="B17" s="100" t="s">
        <v>26</v>
      </c>
      <c r="C17" s="101">
        <v>40238</v>
      </c>
      <c r="D17" s="80">
        <v>40543</v>
      </c>
      <c r="E17" s="23">
        <v>495</v>
      </c>
      <c r="F17" s="23">
        <f t="shared" si="6"/>
        <v>450</v>
      </c>
      <c r="G17" s="60">
        <f t="shared" si="7"/>
        <v>45</v>
      </c>
      <c r="H17" s="23"/>
      <c r="I17" s="23"/>
      <c r="J17" s="102">
        <f t="shared" si="0"/>
        <v>12</v>
      </c>
      <c r="K17" s="103">
        <f t="shared" si="8"/>
        <v>36</v>
      </c>
      <c r="L17" s="103"/>
      <c r="M17" s="104">
        <f t="shared" si="22"/>
        <v>24</v>
      </c>
      <c r="N17" s="105">
        <f t="shared" si="17"/>
        <v>10800</v>
      </c>
      <c r="O17" s="111">
        <f t="shared" si="2"/>
        <v>1080</v>
      </c>
      <c r="P17" s="112">
        <f t="shared" si="3"/>
        <v>0</v>
      </c>
      <c r="Q17" s="112">
        <f t="shared" si="4"/>
        <v>0</v>
      </c>
      <c r="R17" s="115">
        <f t="shared" si="9"/>
        <v>11880</v>
      </c>
      <c r="S17" s="113"/>
      <c r="T17" s="23">
        <v>495</v>
      </c>
      <c r="U17" s="23">
        <f t="shared" si="10"/>
        <v>450</v>
      </c>
      <c r="V17" s="60">
        <f t="shared" si="11"/>
        <v>45</v>
      </c>
      <c r="W17" s="23"/>
      <c r="X17" s="23"/>
      <c r="Y17" s="108">
        <f t="shared" si="5"/>
        <v>12</v>
      </c>
      <c r="Z17" s="109">
        <f t="shared" si="18"/>
        <v>5400</v>
      </c>
      <c r="AA17" s="114">
        <f t="shared" si="20"/>
        <v>540</v>
      </c>
      <c r="AB17" s="114">
        <f t="shared" si="21"/>
        <v>0</v>
      </c>
      <c r="AC17" s="114">
        <f t="shared" si="12"/>
        <v>0</v>
      </c>
      <c r="AD17" s="115">
        <f t="shared" si="19"/>
        <v>5940</v>
      </c>
      <c r="AF17" s="149">
        <v>1</v>
      </c>
      <c r="AG17" s="150">
        <v>12</v>
      </c>
      <c r="AH17" s="151">
        <f t="shared" si="13"/>
        <v>5400</v>
      </c>
      <c r="AI17" s="151">
        <f t="shared" si="14"/>
        <v>540</v>
      </c>
      <c r="AJ17" s="151">
        <f t="shared" si="15"/>
        <v>0</v>
      </c>
      <c r="AK17" s="151">
        <f t="shared" si="16"/>
        <v>0</v>
      </c>
    </row>
    <row r="18" spans="1:37" s="116" customFormat="1">
      <c r="A18" s="99">
        <v>15</v>
      </c>
      <c r="B18" s="100" t="s">
        <v>26</v>
      </c>
      <c r="C18" s="101">
        <v>40238</v>
      </c>
      <c r="D18" s="80">
        <v>40543</v>
      </c>
      <c r="E18" s="23">
        <v>495</v>
      </c>
      <c r="F18" s="23">
        <f t="shared" si="6"/>
        <v>450</v>
      </c>
      <c r="G18" s="60">
        <f t="shared" si="7"/>
        <v>45</v>
      </c>
      <c r="H18" s="23"/>
      <c r="I18" s="23"/>
      <c r="J18" s="102">
        <f t="shared" si="0"/>
        <v>12</v>
      </c>
      <c r="K18" s="103">
        <f t="shared" si="8"/>
        <v>36</v>
      </c>
      <c r="L18" s="103"/>
      <c r="M18" s="104">
        <f t="shared" si="22"/>
        <v>24</v>
      </c>
      <c r="N18" s="105">
        <f t="shared" si="17"/>
        <v>10800</v>
      </c>
      <c r="O18" s="111">
        <f t="shared" si="2"/>
        <v>1080</v>
      </c>
      <c r="P18" s="112">
        <f t="shared" si="3"/>
        <v>0</v>
      </c>
      <c r="Q18" s="112">
        <f t="shared" si="4"/>
        <v>0</v>
      </c>
      <c r="R18" s="115">
        <f t="shared" si="9"/>
        <v>11880</v>
      </c>
      <c r="S18" s="113"/>
      <c r="T18" s="23">
        <v>495</v>
      </c>
      <c r="U18" s="23">
        <f t="shared" si="10"/>
        <v>450</v>
      </c>
      <c r="V18" s="60">
        <f t="shared" si="11"/>
        <v>45</v>
      </c>
      <c r="W18" s="23"/>
      <c r="X18" s="23"/>
      <c r="Y18" s="108">
        <f t="shared" si="5"/>
        <v>12</v>
      </c>
      <c r="Z18" s="109">
        <f t="shared" si="18"/>
        <v>5400</v>
      </c>
      <c r="AA18" s="114">
        <f t="shared" si="20"/>
        <v>540</v>
      </c>
      <c r="AB18" s="114">
        <f t="shared" si="21"/>
        <v>0</v>
      </c>
      <c r="AC18" s="114">
        <f t="shared" si="12"/>
        <v>0</v>
      </c>
      <c r="AD18" s="115">
        <f t="shared" si="19"/>
        <v>5940</v>
      </c>
      <c r="AF18" s="149">
        <v>1</v>
      </c>
      <c r="AG18" s="150">
        <v>12</v>
      </c>
      <c r="AH18" s="151">
        <f t="shared" si="13"/>
        <v>5400</v>
      </c>
      <c r="AI18" s="151">
        <f t="shared" si="14"/>
        <v>540</v>
      </c>
      <c r="AJ18" s="151">
        <f t="shared" si="15"/>
        <v>0</v>
      </c>
      <c r="AK18" s="151">
        <f t="shared" si="16"/>
        <v>0</v>
      </c>
    </row>
    <row r="19" spans="1:37" s="116" customFormat="1">
      <c r="A19" s="99">
        <v>16</v>
      </c>
      <c r="B19" s="100" t="s">
        <v>26</v>
      </c>
      <c r="C19" s="101">
        <v>36526</v>
      </c>
      <c r="D19" s="80">
        <v>40847</v>
      </c>
      <c r="E19" s="23">
        <v>550</v>
      </c>
      <c r="F19" s="23">
        <f t="shared" si="6"/>
        <v>500</v>
      </c>
      <c r="G19" s="60">
        <f t="shared" si="7"/>
        <v>50</v>
      </c>
      <c r="H19" s="23"/>
      <c r="I19" s="23"/>
      <c r="J19" s="102">
        <f t="shared" si="0"/>
        <v>12</v>
      </c>
      <c r="K19" s="103">
        <f t="shared" si="8"/>
        <v>26</v>
      </c>
      <c r="L19" s="103"/>
      <c r="M19" s="104">
        <f t="shared" si="22"/>
        <v>14</v>
      </c>
      <c r="N19" s="105">
        <f t="shared" si="17"/>
        <v>7000</v>
      </c>
      <c r="O19" s="111">
        <f t="shared" si="2"/>
        <v>700</v>
      </c>
      <c r="P19" s="112">
        <f t="shared" si="3"/>
        <v>0</v>
      </c>
      <c r="Q19" s="112">
        <f t="shared" si="4"/>
        <v>0</v>
      </c>
      <c r="R19" s="115">
        <f t="shared" si="9"/>
        <v>7700</v>
      </c>
      <c r="S19" s="113"/>
      <c r="T19" s="23">
        <v>220</v>
      </c>
      <c r="U19" s="23">
        <f t="shared" si="10"/>
        <v>200</v>
      </c>
      <c r="V19" s="60">
        <f t="shared" si="11"/>
        <v>20</v>
      </c>
      <c r="W19" s="23"/>
      <c r="X19" s="23"/>
      <c r="Y19" s="108">
        <f t="shared" si="5"/>
        <v>12</v>
      </c>
      <c r="Z19" s="109">
        <f t="shared" si="18"/>
        <v>2400</v>
      </c>
      <c r="AA19" s="114">
        <f t="shared" si="20"/>
        <v>240</v>
      </c>
      <c r="AB19" s="114">
        <f t="shared" si="21"/>
        <v>0</v>
      </c>
      <c r="AC19" s="114">
        <f t="shared" si="12"/>
        <v>0</v>
      </c>
      <c r="AD19" s="115">
        <f t="shared" si="19"/>
        <v>2640</v>
      </c>
      <c r="AF19" s="149">
        <v>1</v>
      </c>
      <c r="AG19" s="150">
        <v>12</v>
      </c>
      <c r="AH19" s="151">
        <f t="shared" si="13"/>
        <v>2400</v>
      </c>
      <c r="AI19" s="151">
        <f t="shared" si="14"/>
        <v>240</v>
      </c>
      <c r="AJ19" s="151">
        <f t="shared" si="15"/>
        <v>0</v>
      </c>
      <c r="AK19" s="151">
        <f t="shared" si="16"/>
        <v>0</v>
      </c>
    </row>
    <row r="20" spans="1:37" s="116" customFormat="1">
      <c r="A20" s="99">
        <v>17</v>
      </c>
      <c r="B20" s="100" t="s">
        <v>26</v>
      </c>
      <c r="C20" s="101">
        <v>39508</v>
      </c>
      <c r="D20" s="80">
        <v>40694</v>
      </c>
      <c r="E20" s="23">
        <v>495</v>
      </c>
      <c r="F20" s="23">
        <f t="shared" si="6"/>
        <v>450</v>
      </c>
      <c r="G20" s="60">
        <f t="shared" si="7"/>
        <v>45</v>
      </c>
      <c r="H20" s="23"/>
      <c r="I20" s="23"/>
      <c r="J20" s="102">
        <f t="shared" si="0"/>
        <v>12</v>
      </c>
      <c r="K20" s="103">
        <f t="shared" si="8"/>
        <v>31</v>
      </c>
      <c r="L20" s="103"/>
      <c r="M20" s="104">
        <f t="shared" si="22"/>
        <v>19</v>
      </c>
      <c r="N20" s="105">
        <f t="shared" si="17"/>
        <v>8550</v>
      </c>
      <c r="O20" s="111">
        <f t="shared" si="2"/>
        <v>855</v>
      </c>
      <c r="P20" s="112">
        <f t="shared" si="3"/>
        <v>0</v>
      </c>
      <c r="Q20" s="112">
        <f t="shared" si="4"/>
        <v>0</v>
      </c>
      <c r="R20" s="115">
        <f t="shared" si="9"/>
        <v>9405</v>
      </c>
      <c r="S20" s="113"/>
      <c r="T20" s="23">
        <v>495</v>
      </c>
      <c r="U20" s="23">
        <f t="shared" si="10"/>
        <v>450</v>
      </c>
      <c r="V20" s="60">
        <f t="shared" si="11"/>
        <v>45</v>
      </c>
      <c r="W20" s="23"/>
      <c r="X20" s="23"/>
      <c r="Y20" s="108">
        <f t="shared" si="5"/>
        <v>12</v>
      </c>
      <c r="Z20" s="109">
        <f t="shared" si="18"/>
        <v>5400</v>
      </c>
      <c r="AA20" s="114">
        <f t="shared" si="20"/>
        <v>540</v>
      </c>
      <c r="AB20" s="114">
        <f t="shared" si="21"/>
        <v>0</v>
      </c>
      <c r="AC20" s="114">
        <f t="shared" si="12"/>
        <v>0</v>
      </c>
      <c r="AD20" s="115">
        <f t="shared" si="19"/>
        <v>5940</v>
      </c>
      <c r="AF20" s="149">
        <v>1</v>
      </c>
      <c r="AG20" s="150">
        <v>12</v>
      </c>
      <c r="AH20" s="151">
        <f t="shared" si="13"/>
        <v>5400</v>
      </c>
      <c r="AI20" s="151">
        <f t="shared" si="14"/>
        <v>540</v>
      </c>
      <c r="AJ20" s="151">
        <f t="shared" si="15"/>
        <v>0</v>
      </c>
      <c r="AK20" s="151">
        <f t="shared" si="16"/>
        <v>0</v>
      </c>
    </row>
    <row r="21" spans="1:37" s="116" customFormat="1">
      <c r="A21" s="99">
        <v>18</v>
      </c>
      <c r="B21" s="100" t="s">
        <v>26</v>
      </c>
      <c r="C21" s="101">
        <v>36526</v>
      </c>
      <c r="D21" s="80">
        <v>41090</v>
      </c>
      <c r="E21" s="23">
        <v>550</v>
      </c>
      <c r="F21" s="23">
        <f t="shared" si="6"/>
        <v>500</v>
      </c>
      <c r="G21" s="60">
        <f t="shared" si="7"/>
        <v>50</v>
      </c>
      <c r="H21" s="23"/>
      <c r="I21" s="23"/>
      <c r="J21" s="102">
        <f t="shared" si="0"/>
        <v>12</v>
      </c>
      <c r="K21" s="103">
        <f t="shared" si="8"/>
        <v>18</v>
      </c>
      <c r="L21" s="103"/>
      <c r="M21" s="104">
        <f t="shared" si="22"/>
        <v>6</v>
      </c>
      <c r="N21" s="105">
        <f t="shared" si="17"/>
        <v>3000</v>
      </c>
      <c r="O21" s="111">
        <f t="shared" si="2"/>
        <v>300</v>
      </c>
      <c r="P21" s="112">
        <f t="shared" si="3"/>
        <v>0</v>
      </c>
      <c r="Q21" s="112">
        <f t="shared" si="4"/>
        <v>0</v>
      </c>
      <c r="R21" s="115">
        <f t="shared" si="9"/>
        <v>3300</v>
      </c>
      <c r="S21" s="113"/>
      <c r="T21" s="23">
        <v>550</v>
      </c>
      <c r="U21" s="23">
        <f t="shared" si="10"/>
        <v>500</v>
      </c>
      <c r="V21" s="60">
        <f t="shared" si="11"/>
        <v>50</v>
      </c>
      <c r="W21" s="23"/>
      <c r="X21" s="23"/>
      <c r="Y21" s="108">
        <f t="shared" si="5"/>
        <v>12</v>
      </c>
      <c r="Z21" s="109">
        <f t="shared" si="18"/>
        <v>6000</v>
      </c>
      <c r="AA21" s="114">
        <f t="shared" si="20"/>
        <v>600</v>
      </c>
      <c r="AB21" s="114">
        <f t="shared" si="21"/>
        <v>0</v>
      </c>
      <c r="AC21" s="114">
        <f t="shared" si="12"/>
        <v>0</v>
      </c>
      <c r="AD21" s="115">
        <f t="shared" si="19"/>
        <v>6600</v>
      </c>
      <c r="AF21" s="149">
        <v>1</v>
      </c>
      <c r="AG21" s="150">
        <v>12</v>
      </c>
      <c r="AH21" s="151">
        <f t="shared" si="13"/>
        <v>6000</v>
      </c>
      <c r="AI21" s="151">
        <f t="shared" si="14"/>
        <v>600</v>
      </c>
      <c r="AJ21" s="151">
        <f t="shared" si="15"/>
        <v>0</v>
      </c>
      <c r="AK21" s="151">
        <f t="shared" si="16"/>
        <v>0</v>
      </c>
    </row>
    <row r="22" spans="1:37" s="110" customFormat="1">
      <c r="A22" s="128">
        <v>19</v>
      </c>
      <c r="B22" s="129" t="s">
        <v>26</v>
      </c>
      <c r="C22" s="130">
        <v>36526</v>
      </c>
      <c r="D22" s="88">
        <v>40663</v>
      </c>
      <c r="E22" s="89">
        <v>495</v>
      </c>
      <c r="F22" s="89">
        <f t="shared" si="6"/>
        <v>450</v>
      </c>
      <c r="G22" s="60">
        <f t="shared" si="7"/>
        <v>45</v>
      </c>
      <c r="H22" s="89"/>
      <c r="I22" s="89"/>
      <c r="J22" s="131">
        <f t="shared" si="0"/>
        <v>12</v>
      </c>
      <c r="K22" s="104">
        <f t="shared" si="8"/>
        <v>32</v>
      </c>
      <c r="L22" s="104"/>
      <c r="M22" s="104">
        <f t="shared" si="22"/>
        <v>20</v>
      </c>
      <c r="N22" s="105">
        <f t="shared" si="17"/>
        <v>9000</v>
      </c>
      <c r="O22" s="105">
        <f t="shared" si="2"/>
        <v>900</v>
      </c>
      <c r="P22" s="104">
        <f t="shared" si="3"/>
        <v>0</v>
      </c>
      <c r="Q22" s="104">
        <f t="shared" si="4"/>
        <v>0</v>
      </c>
      <c r="R22" s="106">
        <f t="shared" si="9"/>
        <v>9900</v>
      </c>
      <c r="S22" s="107"/>
      <c r="T22" s="89">
        <v>495</v>
      </c>
      <c r="U22" s="89">
        <f t="shared" si="10"/>
        <v>450</v>
      </c>
      <c r="V22" s="60">
        <f t="shared" si="11"/>
        <v>45</v>
      </c>
      <c r="W22" s="89"/>
      <c r="X22" s="89"/>
      <c r="Y22" s="108">
        <f t="shared" si="5"/>
        <v>12</v>
      </c>
      <c r="Z22" s="109">
        <f t="shared" si="18"/>
        <v>5400</v>
      </c>
      <c r="AA22" s="109">
        <f t="shared" si="20"/>
        <v>540</v>
      </c>
      <c r="AB22" s="109">
        <f t="shared" si="21"/>
        <v>0</v>
      </c>
      <c r="AC22" s="109">
        <f t="shared" si="12"/>
        <v>0</v>
      </c>
      <c r="AD22" s="106">
        <f t="shared" si="19"/>
        <v>5940</v>
      </c>
      <c r="AF22" s="149">
        <v>1</v>
      </c>
      <c r="AG22" s="150">
        <v>12</v>
      </c>
      <c r="AH22" s="151">
        <f t="shared" si="13"/>
        <v>5400</v>
      </c>
      <c r="AI22" s="151">
        <f t="shared" si="14"/>
        <v>540</v>
      </c>
      <c r="AJ22" s="151">
        <f t="shared" si="15"/>
        <v>0</v>
      </c>
      <c r="AK22" s="151">
        <f t="shared" si="16"/>
        <v>0</v>
      </c>
    </row>
    <row r="23" spans="1:37" s="116" customFormat="1">
      <c r="A23" s="99">
        <v>20</v>
      </c>
      <c r="B23" s="100" t="s">
        <v>26</v>
      </c>
      <c r="C23" s="101">
        <v>36526</v>
      </c>
      <c r="D23" s="80">
        <v>41274</v>
      </c>
      <c r="E23" s="23">
        <v>0</v>
      </c>
      <c r="F23" s="23">
        <f t="shared" si="6"/>
        <v>0</v>
      </c>
      <c r="G23" s="60">
        <f t="shared" si="7"/>
        <v>0</v>
      </c>
      <c r="H23" s="23"/>
      <c r="I23" s="23"/>
      <c r="J23" s="102">
        <f t="shared" si="0"/>
        <v>12</v>
      </c>
      <c r="K23" s="103">
        <f t="shared" si="8"/>
        <v>12</v>
      </c>
      <c r="L23" s="103"/>
      <c r="M23" s="104">
        <f t="shared" si="22"/>
        <v>0</v>
      </c>
      <c r="N23" s="105">
        <f t="shared" si="17"/>
        <v>0</v>
      </c>
      <c r="O23" s="111">
        <f t="shared" si="2"/>
        <v>0</v>
      </c>
      <c r="P23" s="112">
        <f t="shared" si="3"/>
        <v>0</v>
      </c>
      <c r="Q23" s="112">
        <f t="shared" si="4"/>
        <v>0</v>
      </c>
      <c r="R23" s="115">
        <f t="shared" si="9"/>
        <v>0</v>
      </c>
      <c r="S23" s="113"/>
      <c r="T23" s="23">
        <v>0</v>
      </c>
      <c r="U23" s="23">
        <f t="shared" si="10"/>
        <v>0</v>
      </c>
      <c r="V23" s="60">
        <f t="shared" si="11"/>
        <v>0</v>
      </c>
      <c r="W23" s="23"/>
      <c r="X23" s="23"/>
      <c r="Y23" s="108">
        <f t="shared" si="5"/>
        <v>12</v>
      </c>
      <c r="Z23" s="109">
        <f t="shared" si="18"/>
        <v>0</v>
      </c>
      <c r="AA23" s="114">
        <f t="shared" si="20"/>
        <v>0</v>
      </c>
      <c r="AB23" s="114">
        <f t="shared" si="21"/>
        <v>0</v>
      </c>
      <c r="AC23" s="114">
        <f t="shared" si="12"/>
        <v>0</v>
      </c>
      <c r="AD23" s="115">
        <f t="shared" si="19"/>
        <v>0</v>
      </c>
      <c r="AF23" s="149">
        <v>1</v>
      </c>
      <c r="AG23" s="150">
        <v>12</v>
      </c>
      <c r="AH23" s="151">
        <f t="shared" si="13"/>
        <v>0</v>
      </c>
      <c r="AI23" s="151">
        <f t="shared" si="14"/>
        <v>0</v>
      </c>
      <c r="AJ23" s="151">
        <f t="shared" si="15"/>
        <v>0</v>
      </c>
      <c r="AK23" s="151">
        <f t="shared" si="16"/>
        <v>0</v>
      </c>
    </row>
    <row r="24" spans="1:37" s="116" customFormat="1">
      <c r="A24" s="99">
        <v>21</v>
      </c>
      <c r="B24" s="100" t="s">
        <v>26</v>
      </c>
      <c r="C24" s="101">
        <v>36526</v>
      </c>
      <c r="D24" s="80">
        <v>40663</v>
      </c>
      <c r="E24" s="23">
        <v>550</v>
      </c>
      <c r="F24" s="23">
        <f t="shared" si="6"/>
        <v>500</v>
      </c>
      <c r="G24" s="60">
        <f t="shared" si="7"/>
        <v>50</v>
      </c>
      <c r="H24" s="23"/>
      <c r="I24" s="23"/>
      <c r="J24" s="102">
        <f t="shared" si="0"/>
        <v>12</v>
      </c>
      <c r="K24" s="103">
        <f t="shared" si="8"/>
        <v>32</v>
      </c>
      <c r="L24" s="103"/>
      <c r="M24" s="104">
        <f t="shared" si="22"/>
        <v>20</v>
      </c>
      <c r="N24" s="105">
        <f t="shared" si="17"/>
        <v>10000</v>
      </c>
      <c r="O24" s="111">
        <f t="shared" si="2"/>
        <v>1000</v>
      </c>
      <c r="P24" s="112">
        <f t="shared" si="3"/>
        <v>0</v>
      </c>
      <c r="Q24" s="112">
        <f t="shared" si="4"/>
        <v>0</v>
      </c>
      <c r="R24" s="115">
        <f t="shared" si="9"/>
        <v>11000</v>
      </c>
      <c r="S24" s="113"/>
      <c r="T24" s="23">
        <v>550</v>
      </c>
      <c r="U24" s="23">
        <f t="shared" si="10"/>
        <v>500</v>
      </c>
      <c r="V24" s="60">
        <f t="shared" si="11"/>
        <v>50</v>
      </c>
      <c r="W24" s="23"/>
      <c r="X24" s="23"/>
      <c r="Y24" s="108">
        <f t="shared" si="5"/>
        <v>12</v>
      </c>
      <c r="Z24" s="109">
        <f t="shared" si="18"/>
        <v>6000</v>
      </c>
      <c r="AA24" s="114">
        <f t="shared" si="20"/>
        <v>600</v>
      </c>
      <c r="AB24" s="114">
        <f t="shared" si="21"/>
        <v>0</v>
      </c>
      <c r="AC24" s="114">
        <f t="shared" si="12"/>
        <v>0</v>
      </c>
      <c r="AD24" s="115">
        <f t="shared" si="19"/>
        <v>6600</v>
      </c>
      <c r="AF24" s="149">
        <v>1</v>
      </c>
      <c r="AG24" s="150">
        <v>12</v>
      </c>
      <c r="AH24" s="151">
        <f t="shared" si="13"/>
        <v>6000</v>
      </c>
      <c r="AI24" s="151">
        <f t="shared" si="14"/>
        <v>600</v>
      </c>
      <c r="AJ24" s="151">
        <f t="shared" si="15"/>
        <v>0</v>
      </c>
      <c r="AK24" s="151">
        <f t="shared" si="16"/>
        <v>0</v>
      </c>
    </row>
    <row r="25" spans="1:37" s="116" customFormat="1">
      <c r="A25" s="99">
        <v>22</v>
      </c>
      <c r="B25" s="100" t="s">
        <v>26</v>
      </c>
      <c r="C25" s="101">
        <v>36526</v>
      </c>
      <c r="D25" s="80">
        <v>41274</v>
      </c>
      <c r="E25" s="23"/>
      <c r="F25" s="23">
        <f t="shared" si="6"/>
        <v>0</v>
      </c>
      <c r="G25" s="60">
        <f t="shared" si="7"/>
        <v>0</v>
      </c>
      <c r="H25" s="23"/>
      <c r="I25" s="23"/>
      <c r="J25" s="102">
        <f t="shared" si="0"/>
        <v>12</v>
      </c>
      <c r="K25" s="103">
        <f t="shared" si="8"/>
        <v>12</v>
      </c>
      <c r="L25" s="103"/>
      <c r="M25" s="104">
        <f t="shared" si="22"/>
        <v>0</v>
      </c>
      <c r="N25" s="105">
        <f t="shared" si="17"/>
        <v>0</v>
      </c>
      <c r="O25" s="111">
        <f t="shared" si="2"/>
        <v>0</v>
      </c>
      <c r="P25" s="112">
        <f t="shared" si="3"/>
        <v>0</v>
      </c>
      <c r="Q25" s="112">
        <f t="shared" si="4"/>
        <v>0</v>
      </c>
      <c r="R25" s="115">
        <f t="shared" si="9"/>
        <v>0</v>
      </c>
      <c r="S25" s="113"/>
      <c r="T25" s="23"/>
      <c r="U25" s="23">
        <f t="shared" si="10"/>
        <v>0</v>
      </c>
      <c r="V25" s="60">
        <f t="shared" si="11"/>
        <v>0</v>
      </c>
      <c r="W25" s="23"/>
      <c r="X25" s="23"/>
      <c r="Y25" s="108">
        <f t="shared" si="5"/>
        <v>12</v>
      </c>
      <c r="Z25" s="109">
        <f t="shared" si="18"/>
        <v>0</v>
      </c>
      <c r="AA25" s="114">
        <f t="shared" si="20"/>
        <v>0</v>
      </c>
      <c r="AB25" s="114">
        <f t="shared" si="21"/>
        <v>0</v>
      </c>
      <c r="AC25" s="114">
        <f t="shared" si="12"/>
        <v>0</v>
      </c>
      <c r="AD25" s="115">
        <f t="shared" si="19"/>
        <v>0</v>
      </c>
      <c r="AF25" s="149">
        <v>1</v>
      </c>
      <c r="AG25" s="150">
        <v>12</v>
      </c>
      <c r="AH25" s="151">
        <f t="shared" si="13"/>
        <v>0</v>
      </c>
      <c r="AI25" s="151">
        <f t="shared" si="14"/>
        <v>0</v>
      </c>
      <c r="AJ25" s="151">
        <f t="shared" si="15"/>
        <v>0</v>
      </c>
      <c r="AK25" s="151">
        <f t="shared" si="16"/>
        <v>0</v>
      </c>
    </row>
    <row r="26" spans="1:37" s="116" customFormat="1">
      <c r="A26" s="99">
        <v>23</v>
      </c>
      <c r="B26" s="100" t="s">
        <v>26</v>
      </c>
      <c r="C26" s="101">
        <v>36526</v>
      </c>
      <c r="D26" s="80">
        <v>40908</v>
      </c>
      <c r="E26" s="23">
        <v>500</v>
      </c>
      <c r="F26" s="23">
        <f t="shared" si="6"/>
        <v>454.54545454545456</v>
      </c>
      <c r="G26" s="60">
        <f t="shared" si="7"/>
        <v>45.454545454545453</v>
      </c>
      <c r="H26" s="23"/>
      <c r="I26" s="23"/>
      <c r="J26" s="102">
        <f t="shared" si="0"/>
        <v>12</v>
      </c>
      <c r="K26" s="103">
        <f t="shared" si="8"/>
        <v>24</v>
      </c>
      <c r="L26" s="103"/>
      <c r="M26" s="104">
        <f t="shared" si="22"/>
        <v>12</v>
      </c>
      <c r="N26" s="105">
        <f t="shared" si="17"/>
        <v>5454.545454545455</v>
      </c>
      <c r="O26" s="111">
        <f t="shared" si="2"/>
        <v>545.4545454545455</v>
      </c>
      <c r="P26" s="112">
        <f t="shared" si="3"/>
        <v>0</v>
      </c>
      <c r="Q26" s="112">
        <f t="shared" si="4"/>
        <v>0</v>
      </c>
      <c r="R26" s="115">
        <f t="shared" si="9"/>
        <v>6000</v>
      </c>
      <c r="S26" s="113"/>
      <c r="T26" s="23">
        <v>550</v>
      </c>
      <c r="U26" s="23">
        <f t="shared" si="10"/>
        <v>500</v>
      </c>
      <c r="V26" s="60">
        <f t="shared" si="11"/>
        <v>50</v>
      </c>
      <c r="W26" s="23"/>
      <c r="X26" s="23"/>
      <c r="Y26" s="108">
        <f t="shared" si="5"/>
        <v>12</v>
      </c>
      <c r="Z26" s="109">
        <f t="shared" si="18"/>
        <v>6000</v>
      </c>
      <c r="AA26" s="114">
        <f t="shared" si="20"/>
        <v>600</v>
      </c>
      <c r="AB26" s="114">
        <f t="shared" si="21"/>
        <v>0</v>
      </c>
      <c r="AC26" s="114">
        <f t="shared" si="12"/>
        <v>0</v>
      </c>
      <c r="AD26" s="115">
        <f t="shared" si="19"/>
        <v>6600</v>
      </c>
      <c r="AF26" s="149">
        <v>1</v>
      </c>
      <c r="AG26" s="150">
        <v>12</v>
      </c>
      <c r="AH26" s="151">
        <f t="shared" si="13"/>
        <v>6000</v>
      </c>
      <c r="AI26" s="151">
        <f t="shared" si="14"/>
        <v>600</v>
      </c>
      <c r="AJ26" s="151">
        <f t="shared" si="15"/>
        <v>0</v>
      </c>
      <c r="AK26" s="151">
        <f t="shared" si="16"/>
        <v>0</v>
      </c>
    </row>
    <row r="27" spans="1:37" s="116" customFormat="1">
      <c r="A27" s="99">
        <v>24</v>
      </c>
      <c r="B27" s="100" t="s">
        <v>26</v>
      </c>
      <c r="C27" s="101">
        <v>36526</v>
      </c>
      <c r="D27" s="80">
        <v>41061</v>
      </c>
      <c r="E27" s="23">
        <v>495</v>
      </c>
      <c r="F27" s="23">
        <f t="shared" si="6"/>
        <v>450</v>
      </c>
      <c r="G27" s="60">
        <f t="shared" si="7"/>
        <v>45</v>
      </c>
      <c r="H27" s="23"/>
      <c r="I27" s="23"/>
      <c r="J27" s="102">
        <f t="shared" si="0"/>
        <v>12</v>
      </c>
      <c r="K27" s="103">
        <f t="shared" si="8"/>
        <v>18</v>
      </c>
      <c r="L27" s="103"/>
      <c r="M27" s="104">
        <f t="shared" si="22"/>
        <v>6</v>
      </c>
      <c r="N27" s="105">
        <f t="shared" si="17"/>
        <v>2700</v>
      </c>
      <c r="O27" s="111">
        <f t="shared" si="2"/>
        <v>270</v>
      </c>
      <c r="P27" s="112">
        <f t="shared" si="3"/>
        <v>0</v>
      </c>
      <c r="Q27" s="112">
        <f t="shared" si="4"/>
        <v>0</v>
      </c>
      <c r="R27" s="115">
        <f t="shared" si="9"/>
        <v>2970</v>
      </c>
      <c r="S27" s="113"/>
      <c r="T27" s="23">
        <v>495</v>
      </c>
      <c r="U27" s="23">
        <f t="shared" si="10"/>
        <v>450</v>
      </c>
      <c r="V27" s="60">
        <f t="shared" si="11"/>
        <v>45</v>
      </c>
      <c r="W27" s="23"/>
      <c r="X27" s="23"/>
      <c r="Y27" s="108">
        <f t="shared" si="5"/>
        <v>12</v>
      </c>
      <c r="Z27" s="109">
        <f t="shared" si="18"/>
        <v>5400</v>
      </c>
      <c r="AA27" s="114">
        <f t="shared" si="20"/>
        <v>540</v>
      </c>
      <c r="AB27" s="114">
        <f t="shared" si="21"/>
        <v>0</v>
      </c>
      <c r="AC27" s="114">
        <f t="shared" si="12"/>
        <v>0</v>
      </c>
      <c r="AD27" s="115">
        <f t="shared" si="19"/>
        <v>5940</v>
      </c>
      <c r="AF27" s="149">
        <v>1</v>
      </c>
      <c r="AG27" s="150">
        <v>12</v>
      </c>
      <c r="AH27" s="151">
        <f t="shared" si="13"/>
        <v>5400</v>
      </c>
      <c r="AI27" s="151">
        <f t="shared" si="14"/>
        <v>540</v>
      </c>
      <c r="AJ27" s="151">
        <f t="shared" si="15"/>
        <v>0</v>
      </c>
      <c r="AK27" s="151">
        <f t="shared" si="16"/>
        <v>0</v>
      </c>
    </row>
    <row r="28" spans="1:37" s="116" customFormat="1">
      <c r="A28" s="99">
        <v>25</v>
      </c>
      <c r="B28" s="100" t="s">
        <v>26</v>
      </c>
      <c r="C28" s="101">
        <v>36526</v>
      </c>
      <c r="D28" s="80">
        <v>41274</v>
      </c>
      <c r="E28" s="23">
        <v>165</v>
      </c>
      <c r="F28" s="23">
        <f t="shared" si="6"/>
        <v>150</v>
      </c>
      <c r="G28" s="60">
        <f t="shared" si="7"/>
        <v>15</v>
      </c>
      <c r="H28" s="23"/>
      <c r="I28" s="23"/>
      <c r="J28" s="102">
        <f t="shared" si="0"/>
        <v>12</v>
      </c>
      <c r="K28" s="103">
        <f t="shared" si="8"/>
        <v>12</v>
      </c>
      <c r="L28" s="103"/>
      <c r="M28" s="104">
        <f t="shared" si="22"/>
        <v>0</v>
      </c>
      <c r="N28" s="105">
        <f t="shared" si="17"/>
        <v>0</v>
      </c>
      <c r="O28" s="111">
        <f t="shared" si="2"/>
        <v>0</v>
      </c>
      <c r="P28" s="112">
        <f t="shared" si="3"/>
        <v>0</v>
      </c>
      <c r="Q28" s="112">
        <f t="shared" si="4"/>
        <v>0</v>
      </c>
      <c r="R28" s="115">
        <f t="shared" si="9"/>
        <v>0</v>
      </c>
      <c r="S28" s="113"/>
      <c r="T28" s="23">
        <v>165</v>
      </c>
      <c r="U28" s="23">
        <f t="shared" si="10"/>
        <v>150</v>
      </c>
      <c r="V28" s="60">
        <f t="shared" si="11"/>
        <v>15</v>
      </c>
      <c r="W28" s="23"/>
      <c r="X28" s="23"/>
      <c r="Y28" s="108">
        <f t="shared" si="5"/>
        <v>12</v>
      </c>
      <c r="Z28" s="109">
        <f t="shared" si="18"/>
        <v>1800</v>
      </c>
      <c r="AA28" s="114">
        <f t="shared" si="20"/>
        <v>180</v>
      </c>
      <c r="AB28" s="114">
        <f t="shared" si="21"/>
        <v>0</v>
      </c>
      <c r="AC28" s="114">
        <f t="shared" si="12"/>
        <v>0</v>
      </c>
      <c r="AD28" s="115">
        <f t="shared" si="19"/>
        <v>1980</v>
      </c>
      <c r="AF28" s="149">
        <v>1</v>
      </c>
      <c r="AG28" s="150">
        <v>12</v>
      </c>
      <c r="AH28" s="151">
        <f t="shared" si="13"/>
        <v>1800</v>
      </c>
      <c r="AI28" s="151">
        <f t="shared" si="14"/>
        <v>180</v>
      </c>
      <c r="AJ28" s="151">
        <f t="shared" si="15"/>
        <v>0</v>
      </c>
      <c r="AK28" s="151">
        <f t="shared" si="16"/>
        <v>0</v>
      </c>
    </row>
    <row r="29" spans="1:37" s="116" customFormat="1">
      <c r="A29" s="99">
        <v>26</v>
      </c>
      <c r="B29" s="100" t="s">
        <v>26</v>
      </c>
      <c r="C29" s="101">
        <v>40210</v>
      </c>
      <c r="D29" s="80">
        <v>41274</v>
      </c>
      <c r="E29" s="23">
        <v>550</v>
      </c>
      <c r="F29" s="23">
        <f t="shared" si="6"/>
        <v>500</v>
      </c>
      <c r="G29" s="60">
        <f t="shared" si="7"/>
        <v>50</v>
      </c>
      <c r="H29" s="23"/>
      <c r="I29" s="23"/>
      <c r="J29" s="102">
        <f t="shared" si="0"/>
        <v>12</v>
      </c>
      <c r="K29" s="103">
        <f t="shared" si="8"/>
        <v>12</v>
      </c>
      <c r="L29" s="103"/>
      <c r="M29" s="104">
        <f t="shared" si="22"/>
        <v>0</v>
      </c>
      <c r="N29" s="105">
        <f t="shared" si="17"/>
        <v>0</v>
      </c>
      <c r="O29" s="111">
        <f t="shared" si="2"/>
        <v>0</v>
      </c>
      <c r="P29" s="112">
        <f t="shared" si="3"/>
        <v>0</v>
      </c>
      <c r="Q29" s="112">
        <f t="shared" si="4"/>
        <v>0</v>
      </c>
      <c r="R29" s="115">
        <f t="shared" si="9"/>
        <v>0</v>
      </c>
      <c r="S29" s="113"/>
      <c r="T29" s="23">
        <v>495</v>
      </c>
      <c r="U29" s="23">
        <f t="shared" si="10"/>
        <v>450</v>
      </c>
      <c r="V29" s="60">
        <f t="shared" si="11"/>
        <v>45</v>
      </c>
      <c r="W29" s="23"/>
      <c r="X29" s="23"/>
      <c r="Y29" s="108">
        <f t="shared" si="5"/>
        <v>12</v>
      </c>
      <c r="Z29" s="109">
        <f t="shared" si="18"/>
        <v>5400</v>
      </c>
      <c r="AA29" s="114">
        <f t="shared" si="20"/>
        <v>540</v>
      </c>
      <c r="AB29" s="114">
        <f t="shared" si="21"/>
        <v>0</v>
      </c>
      <c r="AC29" s="114">
        <f t="shared" si="12"/>
        <v>0</v>
      </c>
      <c r="AD29" s="115">
        <f t="shared" si="19"/>
        <v>5940</v>
      </c>
      <c r="AF29" s="149">
        <v>1</v>
      </c>
      <c r="AG29" s="150">
        <v>12</v>
      </c>
      <c r="AH29" s="151">
        <f t="shared" si="13"/>
        <v>5400</v>
      </c>
      <c r="AI29" s="151">
        <f t="shared" si="14"/>
        <v>540</v>
      </c>
      <c r="AJ29" s="151">
        <f t="shared" si="15"/>
        <v>0</v>
      </c>
      <c r="AK29" s="151">
        <f t="shared" si="16"/>
        <v>0</v>
      </c>
    </row>
    <row r="30" spans="1:37" s="116" customFormat="1">
      <c r="A30" s="132">
        <v>27</v>
      </c>
      <c r="B30" s="94"/>
      <c r="C30" s="133">
        <v>36526</v>
      </c>
      <c r="D30" s="95">
        <v>40940</v>
      </c>
      <c r="E30" s="96">
        <v>495</v>
      </c>
      <c r="F30" s="96">
        <f t="shared" si="6"/>
        <v>450</v>
      </c>
      <c r="G30" s="97">
        <f t="shared" si="7"/>
        <v>45</v>
      </c>
      <c r="H30" s="96"/>
      <c r="I30" s="96"/>
      <c r="J30" s="134">
        <f t="shared" si="0"/>
        <v>12</v>
      </c>
      <c r="K30" s="135">
        <f t="shared" si="8"/>
        <v>22</v>
      </c>
      <c r="L30" s="135"/>
      <c r="M30" s="135">
        <f t="shared" si="22"/>
        <v>10</v>
      </c>
      <c r="N30" s="136">
        <f t="shared" si="17"/>
        <v>4500</v>
      </c>
      <c r="O30" s="136">
        <f t="shared" si="2"/>
        <v>450</v>
      </c>
      <c r="P30" s="135">
        <f t="shared" si="3"/>
        <v>0</v>
      </c>
      <c r="Q30" s="135">
        <f t="shared" si="4"/>
        <v>0</v>
      </c>
      <c r="R30" s="137">
        <f t="shared" si="9"/>
        <v>4950</v>
      </c>
      <c r="S30" s="138"/>
      <c r="T30" s="96">
        <v>495</v>
      </c>
      <c r="U30" s="96">
        <f t="shared" si="10"/>
        <v>450</v>
      </c>
      <c r="V30" s="97">
        <f t="shared" si="11"/>
        <v>45</v>
      </c>
      <c r="W30" s="96"/>
      <c r="X30" s="96"/>
      <c r="Y30" s="139"/>
      <c r="Z30" s="140">
        <f t="shared" si="18"/>
        <v>0</v>
      </c>
      <c r="AA30" s="140">
        <f t="shared" si="20"/>
        <v>0</v>
      </c>
      <c r="AB30" s="140">
        <f t="shared" si="21"/>
        <v>0</v>
      </c>
      <c r="AC30" s="140">
        <f t="shared" si="12"/>
        <v>0</v>
      </c>
      <c r="AD30" s="137">
        <f t="shared" si="19"/>
        <v>0</v>
      </c>
      <c r="AF30" s="149">
        <v>1</v>
      </c>
      <c r="AG30" s="150">
        <v>2</v>
      </c>
      <c r="AH30" s="151">
        <f t="shared" si="13"/>
        <v>900</v>
      </c>
      <c r="AI30" s="151">
        <f t="shared" si="14"/>
        <v>90</v>
      </c>
      <c r="AJ30" s="151">
        <f t="shared" si="15"/>
        <v>0</v>
      </c>
      <c r="AK30" s="151">
        <f t="shared" si="16"/>
        <v>0</v>
      </c>
    </row>
    <row r="31" spans="1:37" s="116" customFormat="1">
      <c r="A31" s="132">
        <v>27</v>
      </c>
      <c r="B31" s="94"/>
      <c r="C31" s="133">
        <v>40969</v>
      </c>
      <c r="D31" s="95">
        <v>41213</v>
      </c>
      <c r="E31" s="96">
        <v>605</v>
      </c>
      <c r="F31" s="96">
        <f t="shared" si="6"/>
        <v>550</v>
      </c>
      <c r="G31" s="97">
        <f t="shared" si="7"/>
        <v>55</v>
      </c>
      <c r="H31" s="96"/>
      <c r="I31" s="96"/>
      <c r="J31" s="134">
        <f>IF(ISNUMBER(C31), IF(YEAR(C31) = An,  12-MONTH(C31)+1, 12), 12)</f>
        <v>12</v>
      </c>
      <c r="K31" s="135">
        <f xml:space="preserve"> An*12+12 -YEAR(D31)*12-MONTH(D31)</f>
        <v>14</v>
      </c>
      <c r="L31" s="135"/>
      <c r="M31" s="135">
        <f>MAX(0, K31-12)</f>
        <v>2</v>
      </c>
      <c r="N31" s="136">
        <f>M31*F31</f>
        <v>1100</v>
      </c>
      <c r="O31" s="136">
        <f>M31*G31</f>
        <v>110</v>
      </c>
      <c r="P31" s="135">
        <f>M31*H31</f>
        <v>0</v>
      </c>
      <c r="Q31" s="135">
        <f>M31*I31</f>
        <v>0</v>
      </c>
      <c r="R31" s="137">
        <f>SUM(N31:Q31)</f>
        <v>1210</v>
      </c>
      <c r="S31" s="138"/>
      <c r="T31" s="96">
        <v>605</v>
      </c>
      <c r="U31" s="96">
        <f t="shared" si="10"/>
        <v>550</v>
      </c>
      <c r="V31" s="97">
        <f t="shared" si="11"/>
        <v>55</v>
      </c>
      <c r="W31" s="96"/>
      <c r="X31" s="96"/>
      <c r="Y31" s="139">
        <f>K31-M31</f>
        <v>12</v>
      </c>
      <c r="Z31" s="140">
        <f>Y31*U31</f>
        <v>6600</v>
      </c>
      <c r="AA31" s="140">
        <f>Y31*V31</f>
        <v>660</v>
      </c>
      <c r="AB31" s="140">
        <f>Y31*W31</f>
        <v>0</v>
      </c>
      <c r="AC31" s="140">
        <f>Y31*X31</f>
        <v>0</v>
      </c>
      <c r="AD31" s="137">
        <f>SUM(Z31:AC31)</f>
        <v>7260</v>
      </c>
      <c r="AF31" s="149">
        <v>3</v>
      </c>
      <c r="AG31" s="150">
        <v>12</v>
      </c>
      <c r="AH31" s="151">
        <f t="shared" si="13"/>
        <v>5500</v>
      </c>
      <c r="AI31" s="151">
        <f t="shared" si="14"/>
        <v>550</v>
      </c>
      <c r="AJ31" s="151">
        <f t="shared" si="15"/>
        <v>0</v>
      </c>
      <c r="AK31" s="151">
        <f t="shared" si="16"/>
        <v>0</v>
      </c>
    </row>
    <row r="32" spans="1:37" s="116" customFormat="1">
      <c r="A32" s="141">
        <v>28</v>
      </c>
      <c r="B32" s="93" t="s">
        <v>26</v>
      </c>
      <c r="C32" s="142">
        <v>40634</v>
      </c>
      <c r="D32" s="90">
        <v>40939</v>
      </c>
      <c r="E32" s="91">
        <v>495</v>
      </c>
      <c r="F32" s="91">
        <f t="shared" si="6"/>
        <v>450</v>
      </c>
      <c r="G32" s="92">
        <f t="shared" si="7"/>
        <v>45</v>
      </c>
      <c r="H32" s="91"/>
      <c r="I32" s="91"/>
      <c r="J32" s="102">
        <f t="shared" si="0"/>
        <v>12</v>
      </c>
      <c r="K32" s="103">
        <f t="shared" si="8"/>
        <v>23</v>
      </c>
      <c r="L32" s="103"/>
      <c r="M32" s="103">
        <f t="shared" si="22"/>
        <v>11</v>
      </c>
      <c r="N32" s="143">
        <f t="shared" si="17"/>
        <v>4950</v>
      </c>
      <c r="O32" s="143">
        <f t="shared" si="2"/>
        <v>495</v>
      </c>
      <c r="P32" s="103">
        <f t="shared" si="3"/>
        <v>0</v>
      </c>
      <c r="Q32" s="103">
        <f t="shared" si="4"/>
        <v>0</v>
      </c>
      <c r="R32" s="144">
        <f t="shared" si="9"/>
        <v>5445</v>
      </c>
      <c r="S32" s="145"/>
      <c r="T32" s="91">
        <v>495</v>
      </c>
      <c r="U32" s="91">
        <f t="shared" si="10"/>
        <v>450</v>
      </c>
      <c r="V32" s="92">
        <f t="shared" si="11"/>
        <v>45</v>
      </c>
      <c r="W32" s="91"/>
      <c r="X32" s="91"/>
      <c r="Y32" s="146"/>
      <c r="Z32" s="147">
        <f t="shared" si="18"/>
        <v>0</v>
      </c>
      <c r="AA32" s="147">
        <f t="shared" si="20"/>
        <v>0</v>
      </c>
      <c r="AB32" s="147">
        <f t="shared" si="21"/>
        <v>0</v>
      </c>
      <c r="AC32" s="147">
        <f t="shared" si="12"/>
        <v>0</v>
      </c>
      <c r="AD32" s="144">
        <f t="shared" si="19"/>
        <v>0</v>
      </c>
      <c r="AF32" s="149">
        <v>1</v>
      </c>
      <c r="AG32" s="150">
        <v>1</v>
      </c>
      <c r="AH32" s="151">
        <f t="shared" si="13"/>
        <v>450</v>
      </c>
      <c r="AI32" s="151">
        <f t="shared" si="14"/>
        <v>45</v>
      </c>
      <c r="AJ32" s="151">
        <f t="shared" si="15"/>
        <v>0</v>
      </c>
      <c r="AK32" s="151">
        <f t="shared" si="16"/>
        <v>0</v>
      </c>
    </row>
    <row r="33" spans="1:37" s="116" customFormat="1">
      <c r="A33" s="141">
        <v>28</v>
      </c>
      <c r="B33" s="93"/>
      <c r="C33" s="142">
        <v>40940</v>
      </c>
      <c r="D33" s="90">
        <v>40999</v>
      </c>
      <c r="E33" s="91">
        <v>660</v>
      </c>
      <c r="F33" s="91">
        <f t="shared" si="6"/>
        <v>600</v>
      </c>
      <c r="G33" s="92">
        <f t="shared" si="7"/>
        <v>60</v>
      </c>
      <c r="H33" s="91"/>
      <c r="I33" s="91"/>
      <c r="J33" s="102">
        <f>IF(ISNUMBER(C33), IF(YEAR(C33) = An,  12-MONTH(C33)+1, 12), 12)</f>
        <v>12</v>
      </c>
      <c r="K33" s="103">
        <f xml:space="preserve"> An*12+12 -YEAR(D33)*12-MONTH(D33)</f>
        <v>21</v>
      </c>
      <c r="L33" s="103"/>
      <c r="M33" s="103">
        <f>MAX(0, K33-12)</f>
        <v>9</v>
      </c>
      <c r="N33" s="143">
        <f>M33*F33</f>
        <v>5400</v>
      </c>
      <c r="O33" s="143">
        <f>M33*G33</f>
        <v>540</v>
      </c>
      <c r="P33" s="103">
        <f>M33*H33</f>
        <v>0</v>
      </c>
      <c r="Q33" s="103">
        <f>M33*I33</f>
        <v>0</v>
      </c>
      <c r="R33" s="144">
        <f>SUM(N33:Q33)</f>
        <v>5940</v>
      </c>
      <c r="S33" s="145"/>
      <c r="T33" s="91">
        <v>660</v>
      </c>
      <c r="U33" s="91">
        <f t="shared" si="10"/>
        <v>600</v>
      </c>
      <c r="V33" s="92">
        <f t="shared" si="11"/>
        <v>60</v>
      </c>
      <c r="W33" s="91"/>
      <c r="X33" s="91"/>
      <c r="Y33" s="108">
        <f>K33-M33</f>
        <v>12</v>
      </c>
      <c r="Z33" s="109">
        <f>Y33*U33</f>
        <v>7200</v>
      </c>
      <c r="AA33" s="114">
        <f>Y33*V33</f>
        <v>720</v>
      </c>
      <c r="AB33" s="114">
        <f>Y33*W33</f>
        <v>0</v>
      </c>
      <c r="AC33" s="114">
        <f>Y33*X33</f>
        <v>0</v>
      </c>
      <c r="AD33" s="115">
        <f>SUM(Z33:AC33)</f>
        <v>7920</v>
      </c>
      <c r="AF33" s="149">
        <v>2</v>
      </c>
      <c r="AG33" s="150">
        <v>12</v>
      </c>
      <c r="AH33" s="151">
        <f t="shared" si="13"/>
        <v>6600</v>
      </c>
      <c r="AI33" s="151">
        <f t="shared" si="14"/>
        <v>660</v>
      </c>
      <c r="AJ33" s="151">
        <f t="shared" si="15"/>
        <v>0</v>
      </c>
      <c r="AK33" s="151">
        <f t="shared" si="16"/>
        <v>0</v>
      </c>
    </row>
    <row r="34" spans="1:37" s="116" customFormat="1">
      <c r="A34" s="99">
        <v>29</v>
      </c>
      <c r="B34" s="100" t="s">
        <v>26</v>
      </c>
      <c r="C34" s="101">
        <v>36526</v>
      </c>
      <c r="D34" s="80">
        <v>40816</v>
      </c>
      <c r="E34" s="23">
        <v>495</v>
      </c>
      <c r="F34" s="23">
        <f t="shared" si="6"/>
        <v>450</v>
      </c>
      <c r="G34" s="60">
        <f t="shared" si="7"/>
        <v>45</v>
      </c>
      <c r="H34" s="23"/>
      <c r="I34" s="23"/>
      <c r="J34" s="102">
        <f t="shared" si="0"/>
        <v>12</v>
      </c>
      <c r="K34" s="103">
        <f t="shared" si="8"/>
        <v>27</v>
      </c>
      <c r="L34" s="103"/>
      <c r="M34" s="104">
        <f t="shared" si="22"/>
        <v>15</v>
      </c>
      <c r="N34" s="105">
        <f t="shared" si="17"/>
        <v>6750</v>
      </c>
      <c r="O34" s="111">
        <f t="shared" si="2"/>
        <v>675</v>
      </c>
      <c r="P34" s="112">
        <f t="shared" si="3"/>
        <v>0</v>
      </c>
      <c r="Q34" s="112">
        <f t="shared" si="4"/>
        <v>0</v>
      </c>
      <c r="R34" s="115">
        <f t="shared" si="9"/>
        <v>7425</v>
      </c>
      <c r="S34" s="113"/>
      <c r="T34" s="23">
        <v>495</v>
      </c>
      <c r="U34" s="23">
        <f t="shared" si="10"/>
        <v>450</v>
      </c>
      <c r="V34" s="60">
        <f t="shared" si="11"/>
        <v>45</v>
      </c>
      <c r="W34" s="23"/>
      <c r="X34" s="23"/>
      <c r="Y34" s="108">
        <f t="shared" si="5"/>
        <v>12</v>
      </c>
      <c r="Z34" s="109">
        <f t="shared" si="18"/>
        <v>5400</v>
      </c>
      <c r="AA34" s="114">
        <f t="shared" si="20"/>
        <v>540</v>
      </c>
      <c r="AB34" s="114">
        <f t="shared" si="21"/>
        <v>0</v>
      </c>
      <c r="AC34" s="114">
        <f t="shared" si="12"/>
        <v>0</v>
      </c>
      <c r="AD34" s="115">
        <f t="shared" si="19"/>
        <v>5940</v>
      </c>
      <c r="AF34" s="149">
        <v>1</v>
      </c>
      <c r="AG34" s="150">
        <v>12</v>
      </c>
      <c r="AH34" s="151">
        <f t="shared" si="13"/>
        <v>5400</v>
      </c>
      <c r="AI34" s="151">
        <f t="shared" si="14"/>
        <v>540</v>
      </c>
      <c r="AJ34" s="151">
        <f t="shared" si="15"/>
        <v>0</v>
      </c>
      <c r="AK34" s="151">
        <f t="shared" si="16"/>
        <v>0</v>
      </c>
    </row>
    <row r="35" spans="1:37" s="116" customFormat="1">
      <c r="A35" s="99">
        <v>30</v>
      </c>
      <c r="B35" s="100" t="s">
        <v>26</v>
      </c>
      <c r="C35" s="101">
        <v>36526</v>
      </c>
      <c r="D35" s="80">
        <v>39933</v>
      </c>
      <c r="E35" s="23">
        <v>495</v>
      </c>
      <c r="F35" s="23">
        <f t="shared" si="6"/>
        <v>450</v>
      </c>
      <c r="G35" s="60">
        <f t="shared" si="7"/>
        <v>45</v>
      </c>
      <c r="H35" s="23"/>
      <c r="I35" s="23"/>
      <c r="J35" s="102">
        <f t="shared" si="0"/>
        <v>12</v>
      </c>
      <c r="K35" s="103">
        <f t="shared" si="8"/>
        <v>56</v>
      </c>
      <c r="L35" s="103"/>
      <c r="M35" s="104">
        <f t="shared" si="22"/>
        <v>44</v>
      </c>
      <c r="N35" s="105">
        <f t="shared" si="17"/>
        <v>19800</v>
      </c>
      <c r="O35" s="111">
        <f t="shared" si="2"/>
        <v>1980</v>
      </c>
      <c r="P35" s="112">
        <f t="shared" si="3"/>
        <v>0</v>
      </c>
      <c r="Q35" s="112">
        <f t="shared" si="4"/>
        <v>0</v>
      </c>
      <c r="R35" s="115">
        <f t="shared" si="9"/>
        <v>21780</v>
      </c>
      <c r="S35" s="113"/>
      <c r="T35" s="23">
        <v>495</v>
      </c>
      <c r="U35" s="23">
        <f t="shared" si="10"/>
        <v>450</v>
      </c>
      <c r="V35" s="60">
        <f t="shared" si="11"/>
        <v>45</v>
      </c>
      <c r="W35" s="23"/>
      <c r="X35" s="23"/>
      <c r="Y35" s="108">
        <f t="shared" si="5"/>
        <v>12</v>
      </c>
      <c r="Z35" s="109">
        <f t="shared" si="18"/>
        <v>5400</v>
      </c>
      <c r="AA35" s="114">
        <f t="shared" si="20"/>
        <v>540</v>
      </c>
      <c r="AB35" s="114">
        <f t="shared" si="21"/>
        <v>0</v>
      </c>
      <c r="AC35" s="114">
        <f t="shared" si="12"/>
        <v>0</v>
      </c>
      <c r="AD35" s="115">
        <f t="shared" si="19"/>
        <v>5940</v>
      </c>
      <c r="AF35" s="149">
        <v>1</v>
      </c>
      <c r="AG35" s="150">
        <v>12</v>
      </c>
      <c r="AH35" s="151">
        <f t="shared" si="13"/>
        <v>5400</v>
      </c>
      <c r="AI35" s="151">
        <f t="shared" si="14"/>
        <v>540</v>
      </c>
      <c r="AJ35" s="151">
        <f t="shared" si="15"/>
        <v>0</v>
      </c>
      <c r="AK35" s="151">
        <f t="shared" si="16"/>
        <v>0</v>
      </c>
    </row>
    <row r="36" spans="1:37" s="116" customFormat="1">
      <c r="A36" s="141">
        <v>31</v>
      </c>
      <c r="B36" s="93" t="s">
        <v>46</v>
      </c>
      <c r="C36" s="142">
        <v>39448</v>
      </c>
      <c r="D36" s="90">
        <v>39598</v>
      </c>
      <c r="E36" s="91">
        <v>220</v>
      </c>
      <c r="F36" s="91">
        <f t="shared" si="6"/>
        <v>200</v>
      </c>
      <c r="G36" s="92">
        <f t="shared" si="7"/>
        <v>20</v>
      </c>
      <c r="H36" s="91"/>
      <c r="I36" s="91"/>
      <c r="J36" s="102">
        <f t="shared" si="0"/>
        <v>12</v>
      </c>
      <c r="K36" s="103">
        <f t="shared" si="8"/>
        <v>67</v>
      </c>
      <c r="L36" s="103"/>
      <c r="M36" s="104">
        <v>5</v>
      </c>
      <c r="N36" s="105">
        <f>M36*F36</f>
        <v>1000</v>
      </c>
      <c r="O36" s="111">
        <f>M36*G36</f>
        <v>100</v>
      </c>
      <c r="P36" s="112">
        <f>M36*H36</f>
        <v>0</v>
      </c>
      <c r="Q36" s="112">
        <f>M36*I36</f>
        <v>0</v>
      </c>
      <c r="R36" s="115">
        <f>SUM(N36:Q36)</f>
        <v>1100</v>
      </c>
      <c r="S36" s="145"/>
      <c r="T36" s="91">
        <v>220</v>
      </c>
      <c r="U36" s="91">
        <f t="shared" si="10"/>
        <v>200</v>
      </c>
      <c r="V36" s="92">
        <f t="shared" si="11"/>
        <v>20</v>
      </c>
      <c r="W36" s="91"/>
      <c r="X36" s="91"/>
      <c r="Y36" s="146"/>
      <c r="Z36" s="147">
        <f t="shared" si="18"/>
        <v>0</v>
      </c>
      <c r="AA36" s="147">
        <f t="shared" si="20"/>
        <v>0</v>
      </c>
      <c r="AB36" s="147">
        <f t="shared" si="21"/>
        <v>0</v>
      </c>
      <c r="AC36" s="147">
        <f t="shared" si="12"/>
        <v>0</v>
      </c>
      <c r="AD36" s="144">
        <f t="shared" si="19"/>
        <v>0</v>
      </c>
      <c r="AF36" s="149">
        <v>2</v>
      </c>
      <c r="AG36" s="150">
        <v>1</v>
      </c>
      <c r="AH36" s="151">
        <f t="shared" si="13"/>
        <v>0</v>
      </c>
      <c r="AI36" s="151">
        <f t="shared" si="14"/>
        <v>0</v>
      </c>
      <c r="AJ36" s="151">
        <f t="shared" si="15"/>
        <v>0</v>
      </c>
      <c r="AK36" s="151">
        <f t="shared" si="16"/>
        <v>0</v>
      </c>
    </row>
    <row r="37" spans="1:37" s="116" customFormat="1">
      <c r="A37" s="141">
        <v>31</v>
      </c>
      <c r="B37" s="93" t="s">
        <v>46</v>
      </c>
      <c r="C37" s="142">
        <v>39600</v>
      </c>
      <c r="D37" s="90">
        <v>41029</v>
      </c>
      <c r="E37" s="91">
        <v>450</v>
      </c>
      <c r="F37" s="91">
        <f t="shared" si="6"/>
        <v>409.09090909090907</v>
      </c>
      <c r="G37" s="92">
        <f t="shared" si="7"/>
        <v>40.909090909090907</v>
      </c>
      <c r="H37" s="91"/>
      <c r="I37" s="91"/>
      <c r="J37" s="102">
        <f>IF(ISNUMBER(C37), IF(YEAR(C37) = An,  12-MONTH(C37)+1, 12), 12)</f>
        <v>12</v>
      </c>
      <c r="K37" s="103">
        <f xml:space="preserve"> An*12+12 -YEAR(D37)*12-MONTH(D37)</f>
        <v>20</v>
      </c>
      <c r="L37" s="103"/>
      <c r="M37" s="104">
        <f>MAX(0, K37-12)</f>
        <v>8</v>
      </c>
      <c r="N37" s="105">
        <f>M37*F37</f>
        <v>3272.7272727272725</v>
      </c>
      <c r="O37" s="111">
        <f>M37*G37</f>
        <v>327.27272727272725</v>
      </c>
      <c r="P37" s="112">
        <f>M37*H37</f>
        <v>0</v>
      </c>
      <c r="Q37" s="112">
        <f>M37*I37</f>
        <v>0</v>
      </c>
      <c r="R37" s="115">
        <f>SUM(N37:Q37)</f>
        <v>3600</v>
      </c>
      <c r="S37" s="113"/>
      <c r="T37" s="23">
        <v>495</v>
      </c>
      <c r="U37" s="23">
        <f t="shared" si="10"/>
        <v>450</v>
      </c>
      <c r="V37" s="60">
        <f t="shared" si="11"/>
        <v>45</v>
      </c>
      <c r="W37" s="23"/>
      <c r="X37" s="23"/>
      <c r="Y37" s="108">
        <f>K37-M37</f>
        <v>12</v>
      </c>
      <c r="Z37" s="109">
        <f>Y37*U37</f>
        <v>5400</v>
      </c>
      <c r="AA37" s="114">
        <f>Y37*V37</f>
        <v>540</v>
      </c>
      <c r="AB37" s="114">
        <f>Y37*W37</f>
        <v>0</v>
      </c>
      <c r="AC37" s="114">
        <f>Y37*X37</f>
        <v>0</v>
      </c>
      <c r="AD37" s="115">
        <f>SUM(Z37:AC37)</f>
        <v>5940</v>
      </c>
      <c r="AF37" s="149">
        <v>1</v>
      </c>
      <c r="AG37" s="150">
        <v>12</v>
      </c>
      <c r="AH37" s="151">
        <f>U37*(AG37-AF37+1)</f>
        <v>5400</v>
      </c>
      <c r="AI37" s="151">
        <f t="shared" si="14"/>
        <v>540</v>
      </c>
      <c r="AJ37" s="151">
        <f xml:space="preserve"> W37 *  (AG37-AF37+1)</f>
        <v>0</v>
      </c>
      <c r="AK37" s="151">
        <f xml:space="preserve"> X37 *  (AG37-AF37+1)</f>
        <v>0</v>
      </c>
    </row>
    <row r="38" spans="1:37" s="116" customFormat="1">
      <c r="A38" s="132">
        <v>32</v>
      </c>
      <c r="B38" s="94" t="s">
        <v>26</v>
      </c>
      <c r="C38" s="133">
        <v>36526</v>
      </c>
      <c r="D38" s="95">
        <v>41029</v>
      </c>
      <c r="E38" s="96">
        <v>550</v>
      </c>
      <c r="F38" s="96">
        <f t="shared" si="6"/>
        <v>500</v>
      </c>
      <c r="G38" s="97">
        <f t="shared" si="7"/>
        <v>50</v>
      </c>
      <c r="H38" s="96"/>
      <c r="I38" s="96"/>
      <c r="J38" s="134">
        <f t="shared" si="0"/>
        <v>12</v>
      </c>
      <c r="K38" s="135">
        <f t="shared" si="8"/>
        <v>20</v>
      </c>
      <c r="L38" s="135"/>
      <c r="M38" s="135">
        <f t="shared" si="22"/>
        <v>8</v>
      </c>
      <c r="N38" s="136">
        <f t="shared" si="17"/>
        <v>4000</v>
      </c>
      <c r="O38" s="136">
        <f t="shared" si="2"/>
        <v>400</v>
      </c>
      <c r="P38" s="135">
        <f t="shared" si="3"/>
        <v>0</v>
      </c>
      <c r="Q38" s="135">
        <f t="shared" si="4"/>
        <v>0</v>
      </c>
      <c r="R38" s="137">
        <f t="shared" si="9"/>
        <v>4400</v>
      </c>
      <c r="S38" s="138"/>
      <c r="T38" s="96">
        <v>550</v>
      </c>
      <c r="U38" s="96">
        <f t="shared" si="10"/>
        <v>500</v>
      </c>
      <c r="V38" s="97">
        <f t="shared" si="11"/>
        <v>50</v>
      </c>
      <c r="W38" s="96"/>
      <c r="X38" s="96"/>
      <c r="Y38" s="139"/>
      <c r="Z38" s="140">
        <f t="shared" si="18"/>
        <v>0</v>
      </c>
      <c r="AA38" s="140">
        <f t="shared" si="20"/>
        <v>0</v>
      </c>
      <c r="AB38" s="140">
        <f t="shared" si="21"/>
        <v>0</v>
      </c>
      <c r="AC38" s="140">
        <f t="shared" si="12"/>
        <v>0</v>
      </c>
      <c r="AD38" s="137">
        <f t="shared" si="19"/>
        <v>0</v>
      </c>
      <c r="AF38" s="149">
        <v>1</v>
      </c>
      <c r="AG38" s="150">
        <v>4</v>
      </c>
      <c r="AH38" s="151">
        <f t="shared" si="13"/>
        <v>2000</v>
      </c>
      <c r="AI38" s="151">
        <f t="shared" si="14"/>
        <v>200</v>
      </c>
      <c r="AJ38" s="151">
        <f t="shared" si="15"/>
        <v>0</v>
      </c>
      <c r="AK38" s="151">
        <f t="shared" si="16"/>
        <v>0</v>
      </c>
    </row>
    <row r="39" spans="1:37" s="116" customFormat="1">
      <c r="A39" s="132">
        <v>32</v>
      </c>
      <c r="B39" s="94" t="s">
        <v>26</v>
      </c>
      <c r="C39" s="133">
        <v>41000</v>
      </c>
      <c r="D39" s="95">
        <v>41029</v>
      </c>
      <c r="E39" s="96">
        <v>600</v>
      </c>
      <c r="F39" s="96">
        <f t="shared" si="6"/>
        <v>545.4545454545455</v>
      </c>
      <c r="G39" s="97">
        <f t="shared" si="7"/>
        <v>54.545454545454547</v>
      </c>
      <c r="H39" s="96"/>
      <c r="I39" s="96"/>
      <c r="J39" s="134">
        <f>IF(ISNUMBER(C39), IF(YEAR(C39) = An,  12-MONTH(C39)+1, 12), 12)</f>
        <v>12</v>
      </c>
      <c r="K39" s="135">
        <f xml:space="preserve"> An*12+12 -YEAR(D39)*12-MONTH(D39)</f>
        <v>20</v>
      </c>
      <c r="L39" s="135"/>
      <c r="M39" s="135">
        <f>MAX(0, K39-12)</f>
        <v>8</v>
      </c>
      <c r="N39" s="136">
        <f>M39*F39</f>
        <v>4363.636363636364</v>
      </c>
      <c r="O39" s="136">
        <f>M39*G39</f>
        <v>436.36363636363637</v>
      </c>
      <c r="P39" s="135">
        <f>M39*H39</f>
        <v>0</v>
      </c>
      <c r="Q39" s="135">
        <f>M39*I39</f>
        <v>0</v>
      </c>
      <c r="R39" s="137">
        <f>SUM(N39:Q39)</f>
        <v>4800</v>
      </c>
      <c r="S39" s="138"/>
      <c r="T39" s="96">
        <v>600</v>
      </c>
      <c r="U39" s="96">
        <f t="shared" si="10"/>
        <v>545.4545454545455</v>
      </c>
      <c r="V39" s="97">
        <f t="shared" si="11"/>
        <v>54.545454545454547</v>
      </c>
      <c r="W39" s="96"/>
      <c r="X39" s="96"/>
      <c r="Y39" s="139">
        <f>K39-M39</f>
        <v>12</v>
      </c>
      <c r="Z39" s="140">
        <f>Y39*U39</f>
        <v>6545.454545454546</v>
      </c>
      <c r="AA39" s="140">
        <f>Y39*V39</f>
        <v>654.5454545454545</v>
      </c>
      <c r="AB39" s="140">
        <f>Y39*W39</f>
        <v>0</v>
      </c>
      <c r="AC39" s="140">
        <f>Y39*X39</f>
        <v>0</v>
      </c>
      <c r="AD39" s="137">
        <f>SUM(Z39:AC39)</f>
        <v>7200</v>
      </c>
      <c r="AF39" s="149">
        <v>5</v>
      </c>
      <c r="AG39" s="150">
        <v>12</v>
      </c>
      <c r="AH39" s="151">
        <f t="shared" si="13"/>
        <v>4363.636363636364</v>
      </c>
      <c r="AI39" s="151">
        <f t="shared" si="14"/>
        <v>436.36363636363637</v>
      </c>
      <c r="AJ39" s="151">
        <f t="shared" si="15"/>
        <v>0</v>
      </c>
      <c r="AK39" s="151">
        <f t="shared" si="16"/>
        <v>0</v>
      </c>
    </row>
    <row r="40" spans="1:37" s="116" customFormat="1">
      <c r="A40" s="99">
        <v>33</v>
      </c>
      <c r="B40" s="100" t="s">
        <v>26</v>
      </c>
      <c r="C40" s="101">
        <v>36526</v>
      </c>
      <c r="D40" s="80">
        <v>41274</v>
      </c>
      <c r="E40" s="23">
        <v>110</v>
      </c>
      <c r="F40" s="23">
        <f t="shared" si="6"/>
        <v>100</v>
      </c>
      <c r="G40" s="60">
        <f t="shared" si="7"/>
        <v>10</v>
      </c>
      <c r="H40" s="23"/>
      <c r="I40" s="23"/>
      <c r="J40" s="102">
        <f t="shared" ref="J40:J75" si="23">IF(ISNUMBER(C40), IF(YEAR(C40) = An,  12-MONTH(C40)+1, 12), 12)</f>
        <v>12</v>
      </c>
      <c r="K40" s="103">
        <f t="shared" si="8"/>
        <v>12</v>
      </c>
      <c r="L40" s="103"/>
      <c r="M40" s="104">
        <f t="shared" si="22"/>
        <v>0</v>
      </c>
      <c r="N40" s="105">
        <f t="shared" si="17"/>
        <v>0</v>
      </c>
      <c r="O40" s="111">
        <f t="shared" ref="O40:O74" si="24">M40*G40</f>
        <v>0</v>
      </c>
      <c r="P40" s="112">
        <f t="shared" ref="P40:P74" si="25">M40*H40</f>
        <v>0</v>
      </c>
      <c r="Q40" s="112">
        <f t="shared" ref="Q40:Q74" si="26">M40*I40</f>
        <v>0</v>
      </c>
      <c r="R40" s="115">
        <f t="shared" si="9"/>
        <v>0</v>
      </c>
      <c r="S40" s="113"/>
      <c r="T40" s="23">
        <v>110</v>
      </c>
      <c r="U40" s="23">
        <f t="shared" si="10"/>
        <v>100</v>
      </c>
      <c r="V40" s="60">
        <f t="shared" si="11"/>
        <v>10</v>
      </c>
      <c r="W40" s="23"/>
      <c r="X40" s="23"/>
      <c r="Y40" s="108">
        <f t="shared" ref="Y40:Y74" si="27">K40-M40</f>
        <v>12</v>
      </c>
      <c r="Z40" s="109">
        <f t="shared" si="18"/>
        <v>1200</v>
      </c>
      <c r="AA40" s="114">
        <f t="shared" si="20"/>
        <v>120</v>
      </c>
      <c r="AB40" s="114">
        <f t="shared" si="21"/>
        <v>0</v>
      </c>
      <c r="AC40" s="114">
        <f t="shared" si="12"/>
        <v>0</v>
      </c>
      <c r="AD40" s="115">
        <f t="shared" si="19"/>
        <v>1320</v>
      </c>
      <c r="AF40" s="149">
        <v>1</v>
      </c>
      <c r="AG40" s="150">
        <v>12</v>
      </c>
      <c r="AH40" s="151">
        <f t="shared" si="13"/>
        <v>1200</v>
      </c>
      <c r="AI40" s="151">
        <f t="shared" si="14"/>
        <v>120</v>
      </c>
      <c r="AJ40" s="151">
        <f t="shared" si="15"/>
        <v>0</v>
      </c>
      <c r="AK40" s="151">
        <f t="shared" si="16"/>
        <v>0</v>
      </c>
    </row>
    <row r="41" spans="1:37" s="116" customFormat="1">
      <c r="A41" s="99">
        <v>34</v>
      </c>
      <c r="B41" s="100" t="s">
        <v>26</v>
      </c>
      <c r="C41" s="101">
        <v>36526</v>
      </c>
      <c r="D41" s="80">
        <v>41090</v>
      </c>
      <c r="E41" s="23">
        <v>600</v>
      </c>
      <c r="F41" s="23">
        <f t="shared" si="6"/>
        <v>545.4545454545455</v>
      </c>
      <c r="G41" s="60">
        <f t="shared" si="7"/>
        <v>54.545454545454547</v>
      </c>
      <c r="H41" s="23"/>
      <c r="I41" s="23"/>
      <c r="J41" s="102">
        <f t="shared" si="23"/>
        <v>12</v>
      </c>
      <c r="K41" s="103">
        <f t="shared" si="8"/>
        <v>18</v>
      </c>
      <c r="L41" s="103"/>
      <c r="M41" s="104">
        <f t="shared" si="22"/>
        <v>6</v>
      </c>
      <c r="N41" s="105">
        <f t="shared" si="17"/>
        <v>3272.727272727273</v>
      </c>
      <c r="O41" s="111">
        <f t="shared" si="24"/>
        <v>327.27272727272725</v>
      </c>
      <c r="P41" s="112">
        <f t="shared" si="25"/>
        <v>0</v>
      </c>
      <c r="Q41" s="112">
        <f t="shared" si="26"/>
        <v>0</v>
      </c>
      <c r="R41" s="115">
        <f t="shared" si="9"/>
        <v>3600</v>
      </c>
      <c r="S41" s="113"/>
      <c r="T41" s="23">
        <v>600</v>
      </c>
      <c r="U41" s="23">
        <f t="shared" si="10"/>
        <v>545.4545454545455</v>
      </c>
      <c r="V41" s="60">
        <f t="shared" si="11"/>
        <v>54.545454545454547</v>
      </c>
      <c r="W41" s="23"/>
      <c r="X41" s="23"/>
      <c r="Y41" s="108">
        <f t="shared" si="27"/>
        <v>12</v>
      </c>
      <c r="Z41" s="109">
        <f t="shared" si="18"/>
        <v>6545.454545454546</v>
      </c>
      <c r="AA41" s="114">
        <f t="shared" si="20"/>
        <v>654.5454545454545</v>
      </c>
      <c r="AB41" s="114">
        <f t="shared" si="21"/>
        <v>0</v>
      </c>
      <c r="AC41" s="114">
        <f t="shared" si="12"/>
        <v>0</v>
      </c>
      <c r="AD41" s="115">
        <f t="shared" si="19"/>
        <v>7200</v>
      </c>
      <c r="AF41" s="149">
        <v>1</v>
      </c>
      <c r="AG41" s="150">
        <v>12</v>
      </c>
      <c r="AH41" s="151">
        <f t="shared" si="13"/>
        <v>6545.454545454546</v>
      </c>
      <c r="AI41" s="151">
        <f t="shared" si="14"/>
        <v>654.54545454545462</v>
      </c>
      <c r="AJ41" s="151">
        <f t="shared" si="15"/>
        <v>0</v>
      </c>
      <c r="AK41" s="151">
        <f t="shared" si="16"/>
        <v>0</v>
      </c>
    </row>
    <row r="42" spans="1:37" s="116" customFormat="1">
      <c r="A42" s="99">
        <v>35</v>
      </c>
      <c r="B42" s="100" t="s">
        <v>26</v>
      </c>
      <c r="C42" s="101">
        <v>36526</v>
      </c>
      <c r="D42" s="80">
        <v>41274</v>
      </c>
      <c r="E42" s="23">
        <v>330</v>
      </c>
      <c r="F42" s="23">
        <f t="shared" si="6"/>
        <v>300</v>
      </c>
      <c r="G42" s="60">
        <f t="shared" si="7"/>
        <v>30</v>
      </c>
      <c r="H42" s="23"/>
      <c r="I42" s="23"/>
      <c r="J42" s="102">
        <f t="shared" si="23"/>
        <v>12</v>
      </c>
      <c r="K42" s="103">
        <f t="shared" si="8"/>
        <v>12</v>
      </c>
      <c r="L42" s="103"/>
      <c r="M42" s="104">
        <f t="shared" si="22"/>
        <v>0</v>
      </c>
      <c r="N42" s="105">
        <f t="shared" si="17"/>
        <v>0</v>
      </c>
      <c r="O42" s="111">
        <f t="shared" si="24"/>
        <v>0</v>
      </c>
      <c r="P42" s="112">
        <f t="shared" si="25"/>
        <v>0</v>
      </c>
      <c r="Q42" s="112">
        <f t="shared" si="26"/>
        <v>0</v>
      </c>
      <c r="R42" s="115">
        <f t="shared" si="9"/>
        <v>0</v>
      </c>
      <c r="S42" s="113"/>
      <c r="T42" s="23">
        <v>330</v>
      </c>
      <c r="U42" s="23">
        <f t="shared" si="10"/>
        <v>300</v>
      </c>
      <c r="V42" s="60">
        <f t="shared" si="11"/>
        <v>30</v>
      </c>
      <c r="W42" s="23"/>
      <c r="X42" s="23"/>
      <c r="Y42" s="108">
        <f t="shared" si="27"/>
        <v>12</v>
      </c>
      <c r="Z42" s="109">
        <f t="shared" si="18"/>
        <v>3600</v>
      </c>
      <c r="AA42" s="114">
        <f t="shared" si="20"/>
        <v>360</v>
      </c>
      <c r="AB42" s="114">
        <f t="shared" si="21"/>
        <v>0</v>
      </c>
      <c r="AC42" s="114">
        <f t="shared" si="12"/>
        <v>0</v>
      </c>
      <c r="AD42" s="115">
        <f t="shared" si="19"/>
        <v>3960</v>
      </c>
      <c r="AF42" s="149">
        <v>1</v>
      </c>
      <c r="AG42" s="150">
        <v>12</v>
      </c>
      <c r="AH42" s="151">
        <f t="shared" si="13"/>
        <v>3600</v>
      </c>
      <c r="AI42" s="151">
        <f t="shared" si="14"/>
        <v>360</v>
      </c>
      <c r="AJ42" s="151">
        <f t="shared" si="15"/>
        <v>0</v>
      </c>
      <c r="AK42" s="151">
        <f t="shared" si="16"/>
        <v>0</v>
      </c>
    </row>
    <row r="43" spans="1:37" s="116" customFormat="1">
      <c r="A43" s="99">
        <v>36</v>
      </c>
      <c r="B43" s="100" t="s">
        <v>26</v>
      </c>
      <c r="C43" s="101">
        <v>36526</v>
      </c>
      <c r="D43" s="80">
        <v>41274</v>
      </c>
      <c r="E43" s="23">
        <v>385</v>
      </c>
      <c r="F43" s="23">
        <f t="shared" si="6"/>
        <v>350</v>
      </c>
      <c r="G43" s="60">
        <f t="shared" si="7"/>
        <v>35</v>
      </c>
      <c r="H43" s="23"/>
      <c r="I43" s="23"/>
      <c r="J43" s="102">
        <f t="shared" si="23"/>
        <v>12</v>
      </c>
      <c r="K43" s="103">
        <f t="shared" si="8"/>
        <v>12</v>
      </c>
      <c r="L43" s="103"/>
      <c r="M43" s="104">
        <f t="shared" si="22"/>
        <v>0</v>
      </c>
      <c r="N43" s="105">
        <f t="shared" si="17"/>
        <v>0</v>
      </c>
      <c r="O43" s="111">
        <f t="shared" si="24"/>
        <v>0</v>
      </c>
      <c r="P43" s="112">
        <f t="shared" si="25"/>
        <v>0</v>
      </c>
      <c r="Q43" s="112">
        <f t="shared" si="26"/>
        <v>0</v>
      </c>
      <c r="R43" s="115">
        <f t="shared" si="9"/>
        <v>0</v>
      </c>
      <c r="S43" s="113"/>
      <c r="T43" s="23">
        <v>385</v>
      </c>
      <c r="U43" s="23">
        <f t="shared" si="10"/>
        <v>350</v>
      </c>
      <c r="V43" s="60">
        <f t="shared" si="11"/>
        <v>35</v>
      </c>
      <c r="W43" s="23"/>
      <c r="X43" s="23"/>
      <c r="Y43" s="108">
        <f t="shared" si="27"/>
        <v>12</v>
      </c>
      <c r="Z43" s="109">
        <f t="shared" si="18"/>
        <v>4200</v>
      </c>
      <c r="AA43" s="114">
        <f t="shared" si="20"/>
        <v>420</v>
      </c>
      <c r="AB43" s="114">
        <f t="shared" si="21"/>
        <v>0</v>
      </c>
      <c r="AC43" s="114">
        <f t="shared" si="12"/>
        <v>0</v>
      </c>
      <c r="AD43" s="115">
        <f t="shared" si="19"/>
        <v>4620</v>
      </c>
      <c r="AF43" s="149">
        <v>1</v>
      </c>
      <c r="AG43" s="150">
        <v>12</v>
      </c>
      <c r="AH43" s="151">
        <f t="shared" si="13"/>
        <v>4200</v>
      </c>
      <c r="AI43" s="151">
        <f t="shared" si="14"/>
        <v>420</v>
      </c>
      <c r="AJ43" s="151">
        <f t="shared" si="15"/>
        <v>0</v>
      </c>
      <c r="AK43" s="151">
        <f t="shared" si="16"/>
        <v>0</v>
      </c>
    </row>
    <row r="44" spans="1:37" s="116" customFormat="1">
      <c r="A44" s="141">
        <v>37</v>
      </c>
      <c r="B44" s="93" t="s">
        <v>26</v>
      </c>
      <c r="C44" s="142">
        <v>36526</v>
      </c>
      <c r="D44" s="90">
        <v>41090</v>
      </c>
      <c r="E44" s="91">
        <v>550</v>
      </c>
      <c r="F44" s="91">
        <f t="shared" si="6"/>
        <v>500</v>
      </c>
      <c r="G44" s="92">
        <f t="shared" si="7"/>
        <v>50</v>
      </c>
      <c r="H44" s="91"/>
      <c r="I44" s="91"/>
      <c r="J44" s="102">
        <f t="shared" si="23"/>
        <v>12</v>
      </c>
      <c r="K44" s="103">
        <f t="shared" si="8"/>
        <v>18</v>
      </c>
      <c r="L44" s="103"/>
      <c r="M44" s="103">
        <f t="shared" si="22"/>
        <v>6</v>
      </c>
      <c r="N44" s="143">
        <f t="shared" si="17"/>
        <v>3000</v>
      </c>
      <c r="O44" s="143">
        <f t="shared" si="24"/>
        <v>300</v>
      </c>
      <c r="P44" s="103">
        <f t="shared" si="25"/>
        <v>0</v>
      </c>
      <c r="Q44" s="103">
        <f t="shared" si="26"/>
        <v>0</v>
      </c>
      <c r="R44" s="144">
        <f t="shared" si="9"/>
        <v>3300</v>
      </c>
      <c r="S44" s="145"/>
      <c r="T44" s="91">
        <v>550</v>
      </c>
      <c r="U44" s="91">
        <f t="shared" si="10"/>
        <v>500</v>
      </c>
      <c r="V44" s="92">
        <f t="shared" si="11"/>
        <v>50</v>
      </c>
      <c r="W44" s="91"/>
      <c r="X44" s="91"/>
      <c r="Y44" s="146"/>
      <c r="Z44" s="147">
        <f t="shared" si="18"/>
        <v>0</v>
      </c>
      <c r="AA44" s="147">
        <f t="shared" si="20"/>
        <v>0</v>
      </c>
      <c r="AB44" s="147">
        <f t="shared" si="21"/>
        <v>0</v>
      </c>
      <c r="AC44" s="147">
        <f t="shared" si="12"/>
        <v>0</v>
      </c>
      <c r="AD44" s="144">
        <f t="shared" si="19"/>
        <v>0</v>
      </c>
      <c r="AF44" s="149">
        <v>1</v>
      </c>
      <c r="AG44" s="150">
        <v>12</v>
      </c>
      <c r="AH44" s="151">
        <f t="shared" si="13"/>
        <v>6000</v>
      </c>
      <c r="AI44" s="151">
        <f t="shared" si="14"/>
        <v>600</v>
      </c>
      <c r="AJ44" s="151">
        <f t="shared" si="15"/>
        <v>0</v>
      </c>
      <c r="AK44" s="151">
        <f t="shared" si="16"/>
        <v>0</v>
      </c>
    </row>
    <row r="45" spans="1:37" s="116" customFormat="1">
      <c r="A45" s="141">
        <v>37</v>
      </c>
      <c r="B45" s="93" t="s">
        <v>26</v>
      </c>
      <c r="C45" s="142">
        <v>41091</v>
      </c>
      <c r="D45" s="90">
        <v>41274</v>
      </c>
      <c r="E45" s="91">
        <v>660</v>
      </c>
      <c r="F45" s="91">
        <f t="shared" si="6"/>
        <v>600</v>
      </c>
      <c r="G45" s="92">
        <f t="shared" si="7"/>
        <v>60</v>
      </c>
      <c r="H45" s="91"/>
      <c r="I45" s="91"/>
      <c r="J45" s="102">
        <f>IF(ISNUMBER(C45), IF(YEAR(C45) = An,  12-MONTH(C45)+1, 12), 12)</f>
        <v>12</v>
      </c>
      <c r="K45" s="103">
        <f xml:space="preserve"> An*12+12 -YEAR(D45)*12-MONTH(D45)</f>
        <v>12</v>
      </c>
      <c r="L45" s="103"/>
      <c r="M45" s="103">
        <f>MAX(0, K45-12)</f>
        <v>0</v>
      </c>
      <c r="N45" s="143">
        <f>M45*F45</f>
        <v>0</v>
      </c>
      <c r="O45" s="143">
        <f>M45*G45</f>
        <v>0</v>
      </c>
      <c r="P45" s="103">
        <f>M45*H45</f>
        <v>0</v>
      </c>
      <c r="Q45" s="103">
        <f>M45*I45</f>
        <v>0</v>
      </c>
      <c r="R45" s="144">
        <f>SUM(N45:Q45)</f>
        <v>0</v>
      </c>
      <c r="S45" s="145"/>
      <c r="T45" s="91">
        <v>550</v>
      </c>
      <c r="U45" s="91">
        <f t="shared" si="10"/>
        <v>500</v>
      </c>
      <c r="V45" s="92">
        <f t="shared" si="11"/>
        <v>50</v>
      </c>
      <c r="W45" s="91"/>
      <c r="X45" s="91"/>
      <c r="Y45" s="146">
        <f>K45-M45</f>
        <v>12</v>
      </c>
      <c r="Z45" s="147">
        <f>Y45*U45</f>
        <v>6000</v>
      </c>
      <c r="AA45" s="147">
        <f>Y45*V45</f>
        <v>600</v>
      </c>
      <c r="AB45" s="147">
        <f>Y45*W45</f>
        <v>0</v>
      </c>
      <c r="AC45" s="147">
        <f>Y45*X45</f>
        <v>0</v>
      </c>
      <c r="AD45" s="144">
        <f>SUM(Z45:AC45)</f>
        <v>6600</v>
      </c>
      <c r="AF45" s="149">
        <v>1</v>
      </c>
      <c r="AG45" s="150">
        <v>12</v>
      </c>
      <c r="AH45" s="151">
        <f t="shared" si="13"/>
        <v>6000</v>
      </c>
      <c r="AI45" s="151">
        <f t="shared" si="14"/>
        <v>600</v>
      </c>
      <c r="AJ45" s="151">
        <f t="shared" si="15"/>
        <v>0</v>
      </c>
      <c r="AK45" s="151">
        <f t="shared" si="16"/>
        <v>0</v>
      </c>
    </row>
    <row r="46" spans="1:37" s="116" customFormat="1">
      <c r="A46" s="99">
        <v>38</v>
      </c>
      <c r="B46" s="100" t="s">
        <v>26</v>
      </c>
      <c r="C46" s="101">
        <v>36526</v>
      </c>
      <c r="D46" s="80">
        <v>41060</v>
      </c>
      <c r="E46" s="23">
        <v>550</v>
      </c>
      <c r="F46" s="23">
        <f t="shared" si="6"/>
        <v>500</v>
      </c>
      <c r="G46" s="60">
        <f t="shared" si="7"/>
        <v>50</v>
      </c>
      <c r="H46" s="23"/>
      <c r="I46" s="23"/>
      <c r="J46" s="102">
        <f t="shared" si="23"/>
        <v>12</v>
      </c>
      <c r="K46" s="103">
        <f t="shared" si="8"/>
        <v>19</v>
      </c>
      <c r="L46" s="103"/>
      <c r="M46" s="104">
        <f t="shared" si="22"/>
        <v>7</v>
      </c>
      <c r="N46" s="105">
        <f t="shared" si="17"/>
        <v>3500</v>
      </c>
      <c r="O46" s="111">
        <f t="shared" si="24"/>
        <v>350</v>
      </c>
      <c r="P46" s="112">
        <f t="shared" si="25"/>
        <v>0</v>
      </c>
      <c r="Q46" s="112">
        <f t="shared" si="26"/>
        <v>0</v>
      </c>
      <c r="R46" s="115">
        <f t="shared" si="9"/>
        <v>3850</v>
      </c>
      <c r="S46" s="113"/>
      <c r="T46" s="23">
        <v>550</v>
      </c>
      <c r="U46" s="23">
        <f t="shared" si="10"/>
        <v>500</v>
      </c>
      <c r="V46" s="60">
        <f t="shared" si="11"/>
        <v>50</v>
      </c>
      <c r="W46" s="23"/>
      <c r="X46" s="23"/>
      <c r="Y46" s="108">
        <f t="shared" si="27"/>
        <v>12</v>
      </c>
      <c r="Z46" s="109">
        <f t="shared" si="18"/>
        <v>6000</v>
      </c>
      <c r="AA46" s="114">
        <f t="shared" si="20"/>
        <v>600</v>
      </c>
      <c r="AB46" s="114">
        <f t="shared" si="21"/>
        <v>0</v>
      </c>
      <c r="AC46" s="114">
        <f t="shared" si="12"/>
        <v>0</v>
      </c>
      <c r="AD46" s="115">
        <f t="shared" si="19"/>
        <v>6600</v>
      </c>
      <c r="AF46" s="149">
        <v>1</v>
      </c>
      <c r="AG46" s="150">
        <v>12</v>
      </c>
      <c r="AH46" s="151">
        <f t="shared" si="13"/>
        <v>6000</v>
      </c>
      <c r="AI46" s="151">
        <f t="shared" si="14"/>
        <v>600</v>
      </c>
      <c r="AJ46" s="151">
        <f t="shared" si="15"/>
        <v>0</v>
      </c>
      <c r="AK46" s="151">
        <f t="shared" si="16"/>
        <v>0</v>
      </c>
    </row>
    <row r="47" spans="1:37" s="116" customFormat="1">
      <c r="A47" s="99">
        <v>39</v>
      </c>
      <c r="B47" s="100" t="s">
        <v>26</v>
      </c>
      <c r="C47" s="101">
        <v>36526</v>
      </c>
      <c r="D47" s="80">
        <v>40268</v>
      </c>
      <c r="E47" s="23">
        <v>495</v>
      </c>
      <c r="F47" s="23">
        <f t="shared" si="6"/>
        <v>450</v>
      </c>
      <c r="G47" s="60">
        <f t="shared" si="7"/>
        <v>45</v>
      </c>
      <c r="H47" s="23"/>
      <c r="I47" s="23"/>
      <c r="J47" s="102">
        <f t="shared" si="23"/>
        <v>12</v>
      </c>
      <c r="K47" s="103">
        <f t="shared" si="8"/>
        <v>45</v>
      </c>
      <c r="L47" s="103"/>
      <c r="M47" s="104">
        <f t="shared" si="22"/>
        <v>33</v>
      </c>
      <c r="N47" s="105">
        <f t="shared" si="17"/>
        <v>14850</v>
      </c>
      <c r="O47" s="111">
        <f t="shared" si="24"/>
        <v>1485</v>
      </c>
      <c r="P47" s="112">
        <f t="shared" si="25"/>
        <v>0</v>
      </c>
      <c r="Q47" s="112">
        <f t="shared" si="26"/>
        <v>0</v>
      </c>
      <c r="R47" s="115">
        <f t="shared" si="9"/>
        <v>16335</v>
      </c>
      <c r="S47" s="113"/>
      <c r="T47" s="23">
        <v>495</v>
      </c>
      <c r="U47" s="23">
        <f t="shared" si="10"/>
        <v>450</v>
      </c>
      <c r="V47" s="60">
        <f t="shared" si="11"/>
        <v>45</v>
      </c>
      <c r="W47" s="23"/>
      <c r="X47" s="23"/>
      <c r="Y47" s="108">
        <f t="shared" si="27"/>
        <v>12</v>
      </c>
      <c r="Z47" s="109">
        <f t="shared" si="18"/>
        <v>5400</v>
      </c>
      <c r="AA47" s="114">
        <f t="shared" si="20"/>
        <v>540</v>
      </c>
      <c r="AB47" s="114">
        <f t="shared" si="21"/>
        <v>0</v>
      </c>
      <c r="AC47" s="114">
        <f t="shared" si="12"/>
        <v>0</v>
      </c>
      <c r="AD47" s="115">
        <f t="shared" si="19"/>
        <v>5940</v>
      </c>
      <c r="AF47" s="149">
        <v>1</v>
      </c>
      <c r="AG47" s="150">
        <v>12</v>
      </c>
      <c r="AH47" s="151">
        <f t="shared" si="13"/>
        <v>5400</v>
      </c>
      <c r="AI47" s="151">
        <f t="shared" si="14"/>
        <v>540</v>
      </c>
      <c r="AJ47" s="151">
        <f t="shared" si="15"/>
        <v>0</v>
      </c>
      <c r="AK47" s="151">
        <f t="shared" si="16"/>
        <v>0</v>
      </c>
    </row>
    <row r="48" spans="1:37" s="116" customFormat="1">
      <c r="A48" s="99">
        <v>40</v>
      </c>
      <c r="B48" s="100" t="s">
        <v>26</v>
      </c>
      <c r="C48" s="101">
        <v>36526</v>
      </c>
      <c r="D48" s="80">
        <v>40877</v>
      </c>
      <c r="E48" s="23">
        <v>500</v>
      </c>
      <c r="F48" s="23">
        <f t="shared" si="6"/>
        <v>454.54545454545456</v>
      </c>
      <c r="G48" s="60">
        <f t="shared" si="7"/>
        <v>45.454545454545453</v>
      </c>
      <c r="H48" s="23"/>
      <c r="I48" s="23"/>
      <c r="J48" s="102">
        <f t="shared" si="23"/>
        <v>12</v>
      </c>
      <c r="K48" s="103">
        <f t="shared" si="8"/>
        <v>25</v>
      </c>
      <c r="L48" s="103"/>
      <c r="M48" s="104">
        <f t="shared" si="22"/>
        <v>13</v>
      </c>
      <c r="N48" s="105">
        <f t="shared" si="17"/>
        <v>5909.090909090909</v>
      </c>
      <c r="O48" s="111">
        <f t="shared" si="24"/>
        <v>590.90909090909088</v>
      </c>
      <c r="P48" s="112">
        <f t="shared" si="25"/>
        <v>0</v>
      </c>
      <c r="Q48" s="112">
        <f t="shared" si="26"/>
        <v>0</v>
      </c>
      <c r="R48" s="115">
        <f t="shared" si="9"/>
        <v>6500</v>
      </c>
      <c r="S48" s="113"/>
      <c r="T48" s="23">
        <v>500</v>
      </c>
      <c r="U48" s="23">
        <f t="shared" si="10"/>
        <v>454.54545454545456</v>
      </c>
      <c r="V48" s="60">
        <f t="shared" si="11"/>
        <v>45.454545454545453</v>
      </c>
      <c r="W48" s="23"/>
      <c r="X48" s="23"/>
      <c r="Y48" s="108">
        <f t="shared" si="27"/>
        <v>12</v>
      </c>
      <c r="Z48" s="109">
        <f t="shared" si="18"/>
        <v>5454.545454545455</v>
      </c>
      <c r="AA48" s="114">
        <f t="shared" si="20"/>
        <v>545.4545454545455</v>
      </c>
      <c r="AB48" s="114">
        <f t="shared" si="21"/>
        <v>0</v>
      </c>
      <c r="AC48" s="114">
        <f t="shared" si="12"/>
        <v>0</v>
      </c>
      <c r="AD48" s="115">
        <f t="shared" si="19"/>
        <v>6000</v>
      </c>
      <c r="AF48" s="149">
        <v>1</v>
      </c>
      <c r="AG48" s="150">
        <v>12</v>
      </c>
      <c r="AH48" s="151">
        <f t="shared" si="13"/>
        <v>5454.545454545455</v>
      </c>
      <c r="AI48" s="151">
        <f t="shared" si="14"/>
        <v>545.4545454545455</v>
      </c>
      <c r="AJ48" s="151">
        <f t="shared" si="15"/>
        <v>0</v>
      </c>
      <c r="AK48" s="151">
        <f t="shared" si="16"/>
        <v>0</v>
      </c>
    </row>
    <row r="49" spans="1:37" s="116" customFormat="1">
      <c r="A49" s="141">
        <v>41</v>
      </c>
      <c r="B49" s="93" t="s">
        <v>26</v>
      </c>
      <c r="C49" s="142">
        <v>40483</v>
      </c>
      <c r="D49" s="90">
        <v>40846</v>
      </c>
      <c r="E49" s="91">
        <v>495</v>
      </c>
      <c r="F49" s="91">
        <f t="shared" si="6"/>
        <v>450</v>
      </c>
      <c r="G49" s="92">
        <f t="shared" si="7"/>
        <v>45</v>
      </c>
      <c r="H49" s="91"/>
      <c r="I49" s="91"/>
      <c r="J49" s="102">
        <f t="shared" si="23"/>
        <v>12</v>
      </c>
      <c r="K49" s="103">
        <f t="shared" si="8"/>
        <v>26</v>
      </c>
      <c r="L49" s="103"/>
      <c r="M49" s="103"/>
      <c r="N49" s="143">
        <f t="shared" si="17"/>
        <v>0</v>
      </c>
      <c r="O49" s="143">
        <f t="shared" si="24"/>
        <v>0</v>
      </c>
      <c r="P49" s="103">
        <f t="shared" si="25"/>
        <v>0</v>
      </c>
      <c r="Q49" s="103">
        <f t="shared" si="26"/>
        <v>0</v>
      </c>
      <c r="R49" s="144">
        <f t="shared" si="9"/>
        <v>0</v>
      </c>
      <c r="S49" s="145"/>
      <c r="T49" s="91">
        <v>495</v>
      </c>
      <c r="U49" s="91">
        <f t="shared" si="10"/>
        <v>450</v>
      </c>
      <c r="V49" s="92">
        <f t="shared" si="11"/>
        <v>45</v>
      </c>
      <c r="W49" s="91"/>
      <c r="X49" s="91"/>
      <c r="Y49" s="146">
        <v>0</v>
      </c>
      <c r="Z49" s="147">
        <f t="shared" si="18"/>
        <v>0</v>
      </c>
      <c r="AA49" s="147">
        <f t="shared" si="20"/>
        <v>0</v>
      </c>
      <c r="AB49" s="147">
        <f t="shared" si="21"/>
        <v>0</v>
      </c>
      <c r="AC49" s="147">
        <f t="shared" si="12"/>
        <v>0</v>
      </c>
      <c r="AD49" s="144">
        <f t="shared" si="19"/>
        <v>0</v>
      </c>
      <c r="AF49" s="149">
        <v>2</v>
      </c>
      <c r="AG49" s="150">
        <v>1</v>
      </c>
      <c r="AH49" s="151">
        <f t="shared" si="13"/>
        <v>0</v>
      </c>
      <c r="AI49" s="151">
        <f t="shared" si="14"/>
        <v>0</v>
      </c>
      <c r="AJ49" s="151">
        <f t="shared" si="15"/>
        <v>0</v>
      </c>
      <c r="AK49" s="151">
        <f t="shared" si="16"/>
        <v>0</v>
      </c>
    </row>
    <row r="50" spans="1:37" s="116" customFormat="1">
      <c r="A50" s="141">
        <v>41</v>
      </c>
      <c r="B50" s="93" t="s">
        <v>26</v>
      </c>
      <c r="C50" s="142">
        <v>40848</v>
      </c>
      <c r="D50" s="90">
        <v>40999</v>
      </c>
      <c r="E50" s="91">
        <v>600</v>
      </c>
      <c r="F50" s="91">
        <f t="shared" si="6"/>
        <v>545.4545454545455</v>
      </c>
      <c r="G50" s="92">
        <f t="shared" si="7"/>
        <v>54.545454545454547</v>
      </c>
      <c r="H50" s="91"/>
      <c r="I50" s="91"/>
      <c r="J50" s="102">
        <f>IF(ISNUMBER(C50), IF(YEAR(C50) = An,  12-MONTH(C50)+1, 12), 12)</f>
        <v>12</v>
      </c>
      <c r="K50" s="103">
        <f xml:space="preserve"> An*12+12 -YEAR(D50)*12-MONTH(D50)</f>
        <v>21</v>
      </c>
      <c r="L50" s="103"/>
      <c r="M50" s="103">
        <f>MAX(0, K50-12)</f>
        <v>9</v>
      </c>
      <c r="N50" s="143">
        <f>M50*F50</f>
        <v>4909.0909090909099</v>
      </c>
      <c r="O50" s="143">
        <f>M50*G50</f>
        <v>490.90909090909093</v>
      </c>
      <c r="P50" s="103">
        <f>M50*H50</f>
        <v>0</v>
      </c>
      <c r="Q50" s="103">
        <f>M50*I50</f>
        <v>0</v>
      </c>
      <c r="R50" s="144">
        <f>SUM(N50:Q50)</f>
        <v>5400.0000000000009</v>
      </c>
      <c r="S50" s="145"/>
      <c r="T50" s="91">
        <v>600</v>
      </c>
      <c r="U50" s="91">
        <f t="shared" si="10"/>
        <v>545.4545454545455</v>
      </c>
      <c r="V50" s="92">
        <f t="shared" si="11"/>
        <v>54.545454545454547</v>
      </c>
      <c r="W50" s="91"/>
      <c r="X50" s="91"/>
      <c r="Y50" s="146">
        <f>K50-M50</f>
        <v>12</v>
      </c>
      <c r="Z50" s="147">
        <f>Y50*U50</f>
        <v>6545.454545454546</v>
      </c>
      <c r="AA50" s="147">
        <f>Y50*V50</f>
        <v>654.5454545454545</v>
      </c>
      <c r="AB50" s="147">
        <f>Y50*W50</f>
        <v>0</v>
      </c>
      <c r="AC50" s="147">
        <f>Y50*X50</f>
        <v>0</v>
      </c>
      <c r="AD50" s="144">
        <f>SUM(Z50:AC50)</f>
        <v>7200</v>
      </c>
      <c r="AF50" s="149">
        <v>1</v>
      </c>
      <c r="AG50" s="150">
        <v>12</v>
      </c>
      <c r="AH50" s="151">
        <f t="shared" si="13"/>
        <v>6545.454545454546</v>
      </c>
      <c r="AI50" s="151">
        <f t="shared" si="14"/>
        <v>654.54545454545462</v>
      </c>
      <c r="AJ50" s="151">
        <f t="shared" si="15"/>
        <v>0</v>
      </c>
      <c r="AK50" s="151">
        <f t="shared" si="16"/>
        <v>0</v>
      </c>
    </row>
    <row r="51" spans="1:37" s="116" customFormat="1">
      <c r="A51" s="132">
        <v>42</v>
      </c>
      <c r="B51" s="94" t="s">
        <v>26</v>
      </c>
      <c r="C51" s="133">
        <v>39448</v>
      </c>
      <c r="D51" s="95">
        <v>40908</v>
      </c>
      <c r="E51" s="96">
        <v>495</v>
      </c>
      <c r="F51" s="96">
        <f t="shared" si="6"/>
        <v>450</v>
      </c>
      <c r="G51" s="97">
        <f t="shared" si="7"/>
        <v>45</v>
      </c>
      <c r="H51" s="96"/>
      <c r="I51" s="96"/>
      <c r="J51" s="134">
        <f t="shared" si="23"/>
        <v>12</v>
      </c>
      <c r="K51" s="135">
        <f t="shared" si="8"/>
        <v>24</v>
      </c>
      <c r="L51" s="135"/>
      <c r="M51" s="135">
        <f t="shared" si="22"/>
        <v>12</v>
      </c>
      <c r="N51" s="136">
        <f t="shared" si="17"/>
        <v>5400</v>
      </c>
      <c r="O51" s="136">
        <f t="shared" si="24"/>
        <v>540</v>
      </c>
      <c r="P51" s="135">
        <f t="shared" si="25"/>
        <v>0</v>
      </c>
      <c r="Q51" s="135">
        <f t="shared" si="26"/>
        <v>0</v>
      </c>
      <c r="R51" s="137">
        <f t="shared" si="9"/>
        <v>5940</v>
      </c>
      <c r="S51" s="138"/>
      <c r="T51" s="96">
        <v>495</v>
      </c>
      <c r="U51" s="96">
        <f t="shared" si="10"/>
        <v>450</v>
      </c>
      <c r="V51" s="97">
        <f t="shared" si="11"/>
        <v>45</v>
      </c>
      <c r="W51" s="96"/>
      <c r="X51" s="96"/>
      <c r="Y51" s="139"/>
      <c r="Z51" s="140">
        <f t="shared" si="18"/>
        <v>0</v>
      </c>
      <c r="AA51" s="140">
        <f t="shared" si="20"/>
        <v>0</v>
      </c>
      <c r="AB51" s="140">
        <f t="shared" si="21"/>
        <v>0</v>
      </c>
      <c r="AC51" s="140">
        <f t="shared" si="12"/>
        <v>0</v>
      </c>
      <c r="AD51" s="137">
        <f t="shared" si="19"/>
        <v>0</v>
      </c>
      <c r="AF51" s="149">
        <v>2</v>
      </c>
      <c r="AG51" s="150">
        <v>1</v>
      </c>
      <c r="AH51" s="151">
        <f t="shared" si="13"/>
        <v>0</v>
      </c>
      <c r="AI51" s="151">
        <f t="shared" si="14"/>
        <v>0</v>
      </c>
      <c r="AJ51" s="151">
        <f t="shared" si="15"/>
        <v>0</v>
      </c>
      <c r="AK51" s="151">
        <f t="shared" si="16"/>
        <v>0</v>
      </c>
    </row>
    <row r="52" spans="1:37" s="116" customFormat="1">
      <c r="A52" s="132">
        <v>42</v>
      </c>
      <c r="B52" s="94" t="s">
        <v>26</v>
      </c>
      <c r="C52" s="133">
        <v>40909</v>
      </c>
      <c r="D52" s="95">
        <v>41029</v>
      </c>
      <c r="E52" s="96">
        <v>660</v>
      </c>
      <c r="F52" s="96">
        <f t="shared" si="6"/>
        <v>600</v>
      </c>
      <c r="G52" s="97">
        <f t="shared" si="7"/>
        <v>60</v>
      </c>
      <c r="H52" s="96"/>
      <c r="I52" s="96"/>
      <c r="J52" s="134">
        <f>IF(ISNUMBER(C52), IF(YEAR(C52) = An,  12-MONTH(C52)+1, 12), 12)</f>
        <v>12</v>
      </c>
      <c r="K52" s="135">
        <f xml:space="preserve"> An*12+12 -YEAR(D52)*12-MONTH(D52)</f>
        <v>20</v>
      </c>
      <c r="L52" s="135"/>
      <c r="M52" s="135">
        <f>MAX(0, K52-12)</f>
        <v>8</v>
      </c>
      <c r="N52" s="136">
        <f>M52*F52</f>
        <v>4800</v>
      </c>
      <c r="O52" s="136">
        <f>M52*G52</f>
        <v>480</v>
      </c>
      <c r="P52" s="135">
        <f>M52*H52</f>
        <v>0</v>
      </c>
      <c r="Q52" s="135">
        <f>M52*I52</f>
        <v>0</v>
      </c>
      <c r="R52" s="137">
        <f>SUM(N52:Q52)</f>
        <v>5280</v>
      </c>
      <c r="S52" s="138"/>
      <c r="T52" s="96">
        <v>660</v>
      </c>
      <c r="U52" s="96">
        <f t="shared" si="10"/>
        <v>600</v>
      </c>
      <c r="V52" s="97">
        <f t="shared" si="11"/>
        <v>60</v>
      </c>
      <c r="W52" s="96"/>
      <c r="X52" s="96"/>
      <c r="Y52" s="139">
        <f>K52-M52</f>
        <v>12</v>
      </c>
      <c r="Z52" s="140">
        <f>Y52*U52</f>
        <v>7200</v>
      </c>
      <c r="AA52" s="140">
        <f>Y52*V52</f>
        <v>720</v>
      </c>
      <c r="AB52" s="140">
        <f>Y52*W52</f>
        <v>0</v>
      </c>
      <c r="AC52" s="140">
        <f>Y52*X52</f>
        <v>0</v>
      </c>
      <c r="AD52" s="137">
        <f>SUM(Z52:AC52)</f>
        <v>7920</v>
      </c>
      <c r="AF52" s="149">
        <v>1</v>
      </c>
      <c r="AG52" s="150">
        <v>12</v>
      </c>
      <c r="AH52" s="151">
        <f t="shared" si="13"/>
        <v>7200</v>
      </c>
      <c r="AI52" s="151">
        <f t="shared" si="14"/>
        <v>720</v>
      </c>
      <c r="AJ52" s="151">
        <f t="shared" si="15"/>
        <v>0</v>
      </c>
      <c r="AK52" s="151">
        <f t="shared" si="16"/>
        <v>0</v>
      </c>
    </row>
    <row r="53" spans="1:37" s="116" customFormat="1">
      <c r="A53" s="99">
        <v>43</v>
      </c>
      <c r="B53" s="100" t="s">
        <v>26</v>
      </c>
      <c r="C53" s="101">
        <v>39873</v>
      </c>
      <c r="D53" s="80">
        <v>41029</v>
      </c>
      <c r="E53" s="23">
        <v>495</v>
      </c>
      <c r="F53" s="23">
        <f t="shared" si="6"/>
        <v>450</v>
      </c>
      <c r="G53" s="60">
        <f t="shared" si="7"/>
        <v>45</v>
      </c>
      <c r="H53" s="23"/>
      <c r="I53" s="23"/>
      <c r="J53" s="102">
        <f t="shared" si="23"/>
        <v>12</v>
      </c>
      <c r="K53" s="103">
        <f t="shared" si="8"/>
        <v>20</v>
      </c>
      <c r="L53" s="103"/>
      <c r="M53" s="104">
        <f t="shared" si="22"/>
        <v>8</v>
      </c>
      <c r="N53" s="105">
        <f t="shared" si="17"/>
        <v>3600</v>
      </c>
      <c r="O53" s="111">
        <f t="shared" si="24"/>
        <v>360</v>
      </c>
      <c r="P53" s="112">
        <f t="shared" si="25"/>
        <v>0</v>
      </c>
      <c r="Q53" s="112">
        <f t="shared" si="26"/>
        <v>0</v>
      </c>
      <c r="R53" s="115">
        <f t="shared" si="9"/>
        <v>3960</v>
      </c>
      <c r="S53" s="113"/>
      <c r="T53" s="23">
        <f>E53</f>
        <v>495</v>
      </c>
      <c r="U53" s="23">
        <f t="shared" si="10"/>
        <v>450</v>
      </c>
      <c r="V53" s="60">
        <f t="shared" si="11"/>
        <v>45</v>
      </c>
      <c r="W53" s="23"/>
      <c r="X53" s="23"/>
      <c r="Y53" s="108">
        <f t="shared" si="27"/>
        <v>12</v>
      </c>
      <c r="Z53" s="109">
        <f t="shared" si="18"/>
        <v>5400</v>
      </c>
      <c r="AA53" s="114">
        <f t="shared" si="20"/>
        <v>540</v>
      </c>
      <c r="AB53" s="114">
        <f t="shared" si="21"/>
        <v>0</v>
      </c>
      <c r="AC53" s="114">
        <f t="shared" si="12"/>
        <v>0</v>
      </c>
      <c r="AD53" s="115">
        <f t="shared" si="19"/>
        <v>5940</v>
      </c>
      <c r="AF53" s="149">
        <v>1</v>
      </c>
      <c r="AG53" s="150">
        <v>12</v>
      </c>
      <c r="AH53" s="151">
        <f t="shared" si="13"/>
        <v>5400</v>
      </c>
      <c r="AI53" s="151">
        <f t="shared" si="14"/>
        <v>540</v>
      </c>
      <c r="AJ53" s="151">
        <f t="shared" si="15"/>
        <v>0</v>
      </c>
      <c r="AK53" s="151">
        <f t="shared" si="16"/>
        <v>0</v>
      </c>
    </row>
    <row r="54" spans="1:37" s="116" customFormat="1">
      <c r="A54" s="99">
        <v>44</v>
      </c>
      <c r="B54" s="100" t="s">
        <v>26</v>
      </c>
      <c r="C54" s="101">
        <v>36526</v>
      </c>
      <c r="D54" s="80">
        <v>41182</v>
      </c>
      <c r="E54" s="23">
        <v>495</v>
      </c>
      <c r="F54" s="23">
        <f t="shared" si="6"/>
        <v>450</v>
      </c>
      <c r="G54" s="60">
        <f t="shared" si="7"/>
        <v>45</v>
      </c>
      <c r="H54" s="23"/>
      <c r="I54" s="23"/>
      <c r="J54" s="102">
        <f t="shared" si="23"/>
        <v>12</v>
      </c>
      <c r="K54" s="103">
        <f t="shared" si="8"/>
        <v>15</v>
      </c>
      <c r="L54" s="103"/>
      <c r="M54" s="104">
        <f t="shared" si="22"/>
        <v>3</v>
      </c>
      <c r="N54" s="105">
        <f t="shared" si="17"/>
        <v>1350</v>
      </c>
      <c r="O54" s="111">
        <f t="shared" si="24"/>
        <v>135</v>
      </c>
      <c r="P54" s="112">
        <f t="shared" si="25"/>
        <v>0</v>
      </c>
      <c r="Q54" s="112">
        <f t="shared" si="26"/>
        <v>0</v>
      </c>
      <c r="R54" s="115">
        <f t="shared" si="9"/>
        <v>1485</v>
      </c>
      <c r="S54" s="113"/>
      <c r="T54" s="23">
        <v>495</v>
      </c>
      <c r="U54" s="23">
        <f t="shared" si="10"/>
        <v>450</v>
      </c>
      <c r="V54" s="60">
        <f t="shared" si="11"/>
        <v>45</v>
      </c>
      <c r="W54" s="23"/>
      <c r="X54" s="23"/>
      <c r="Y54" s="108">
        <f t="shared" si="27"/>
        <v>12</v>
      </c>
      <c r="Z54" s="109">
        <f t="shared" si="18"/>
        <v>5400</v>
      </c>
      <c r="AA54" s="114">
        <f t="shared" si="20"/>
        <v>540</v>
      </c>
      <c r="AB54" s="114">
        <f t="shared" si="21"/>
        <v>0</v>
      </c>
      <c r="AC54" s="114">
        <f t="shared" si="12"/>
        <v>0</v>
      </c>
      <c r="AD54" s="115">
        <f t="shared" si="19"/>
        <v>5940</v>
      </c>
      <c r="AF54" s="149">
        <v>1</v>
      </c>
      <c r="AG54" s="150">
        <v>12</v>
      </c>
      <c r="AH54" s="151">
        <f t="shared" si="13"/>
        <v>5400</v>
      </c>
      <c r="AI54" s="151">
        <f t="shared" si="14"/>
        <v>540</v>
      </c>
      <c r="AJ54" s="151">
        <f t="shared" si="15"/>
        <v>0</v>
      </c>
      <c r="AK54" s="151">
        <f t="shared" si="16"/>
        <v>0</v>
      </c>
    </row>
    <row r="55" spans="1:37" s="116" customFormat="1">
      <c r="A55" s="99">
        <v>45</v>
      </c>
      <c r="B55" s="100" t="s">
        <v>26</v>
      </c>
      <c r="C55" s="101">
        <v>39722</v>
      </c>
      <c r="D55" s="80">
        <v>41182</v>
      </c>
      <c r="E55" s="23">
        <v>495</v>
      </c>
      <c r="F55" s="23">
        <f t="shared" si="6"/>
        <v>450</v>
      </c>
      <c r="G55" s="60">
        <f t="shared" si="7"/>
        <v>45</v>
      </c>
      <c r="H55" s="23"/>
      <c r="I55" s="23"/>
      <c r="J55" s="102">
        <f t="shared" si="23"/>
        <v>12</v>
      </c>
      <c r="K55" s="103">
        <f t="shared" si="8"/>
        <v>15</v>
      </c>
      <c r="L55" s="103"/>
      <c r="M55" s="104">
        <f t="shared" ref="M55:M88" si="28">MAX(0, K55-12)</f>
        <v>3</v>
      </c>
      <c r="N55" s="105">
        <f t="shared" si="17"/>
        <v>1350</v>
      </c>
      <c r="O55" s="111">
        <f t="shared" si="24"/>
        <v>135</v>
      </c>
      <c r="P55" s="112">
        <f t="shared" si="25"/>
        <v>0</v>
      </c>
      <c r="Q55" s="112">
        <f t="shared" si="26"/>
        <v>0</v>
      </c>
      <c r="R55" s="115">
        <f t="shared" si="9"/>
        <v>1485</v>
      </c>
      <c r="S55" s="113"/>
      <c r="T55" s="23">
        <v>495</v>
      </c>
      <c r="U55" s="23">
        <f t="shared" si="10"/>
        <v>450</v>
      </c>
      <c r="V55" s="60">
        <f t="shared" si="11"/>
        <v>45</v>
      </c>
      <c r="W55" s="23"/>
      <c r="X55" s="23"/>
      <c r="Y55" s="108">
        <f t="shared" si="27"/>
        <v>12</v>
      </c>
      <c r="Z55" s="109">
        <f t="shared" si="18"/>
        <v>5400</v>
      </c>
      <c r="AA55" s="114">
        <f t="shared" si="20"/>
        <v>540</v>
      </c>
      <c r="AB55" s="114">
        <f t="shared" si="21"/>
        <v>0</v>
      </c>
      <c r="AC55" s="114">
        <f t="shared" si="12"/>
        <v>0</v>
      </c>
      <c r="AD55" s="115">
        <f t="shared" si="19"/>
        <v>5940</v>
      </c>
      <c r="AF55" s="149">
        <v>1</v>
      </c>
      <c r="AG55" s="150">
        <v>12</v>
      </c>
      <c r="AH55" s="151">
        <f t="shared" si="13"/>
        <v>5400</v>
      </c>
      <c r="AI55" s="151">
        <f t="shared" si="14"/>
        <v>540</v>
      </c>
      <c r="AJ55" s="151">
        <f t="shared" si="15"/>
        <v>0</v>
      </c>
      <c r="AK55" s="151">
        <f t="shared" si="16"/>
        <v>0</v>
      </c>
    </row>
    <row r="56" spans="1:37" s="116" customFormat="1">
      <c r="A56" s="99">
        <v>46</v>
      </c>
      <c r="B56" s="100" t="s">
        <v>26</v>
      </c>
      <c r="C56" s="101">
        <v>40269</v>
      </c>
      <c r="D56" s="80">
        <v>41152</v>
      </c>
      <c r="E56" s="23">
        <v>600</v>
      </c>
      <c r="F56" s="23">
        <f t="shared" si="6"/>
        <v>545.4545454545455</v>
      </c>
      <c r="G56" s="60">
        <f t="shared" si="7"/>
        <v>54.545454545454547</v>
      </c>
      <c r="H56" s="23"/>
      <c r="I56" s="23"/>
      <c r="J56" s="102">
        <f t="shared" si="23"/>
        <v>12</v>
      </c>
      <c r="K56" s="103">
        <f t="shared" si="8"/>
        <v>16</v>
      </c>
      <c r="L56" s="103"/>
      <c r="M56" s="104">
        <f t="shared" si="28"/>
        <v>4</v>
      </c>
      <c r="N56" s="105">
        <f t="shared" si="17"/>
        <v>2181.818181818182</v>
      </c>
      <c r="O56" s="111">
        <f t="shared" si="24"/>
        <v>218.18181818181819</v>
      </c>
      <c r="P56" s="112">
        <f t="shared" si="25"/>
        <v>0</v>
      </c>
      <c r="Q56" s="112">
        <f t="shared" si="26"/>
        <v>0</v>
      </c>
      <c r="R56" s="115">
        <f t="shared" si="9"/>
        <v>2400</v>
      </c>
      <c r="S56" s="113"/>
      <c r="T56" s="23">
        <v>600</v>
      </c>
      <c r="U56" s="23">
        <f t="shared" si="10"/>
        <v>545.4545454545455</v>
      </c>
      <c r="V56" s="60">
        <f t="shared" si="11"/>
        <v>54.545454545454547</v>
      </c>
      <c r="W56" s="23"/>
      <c r="X56" s="23"/>
      <c r="Y56" s="108">
        <f t="shared" si="27"/>
        <v>12</v>
      </c>
      <c r="Z56" s="109">
        <f t="shared" si="18"/>
        <v>6545.454545454546</v>
      </c>
      <c r="AA56" s="114">
        <f t="shared" si="20"/>
        <v>654.5454545454545</v>
      </c>
      <c r="AB56" s="114">
        <f t="shared" si="21"/>
        <v>0</v>
      </c>
      <c r="AC56" s="114">
        <f t="shared" si="12"/>
        <v>0</v>
      </c>
      <c r="AD56" s="115">
        <f t="shared" si="19"/>
        <v>7200</v>
      </c>
      <c r="AF56" s="149">
        <v>1</v>
      </c>
      <c r="AG56" s="150">
        <v>12</v>
      </c>
      <c r="AH56" s="151">
        <f t="shared" si="13"/>
        <v>6545.454545454546</v>
      </c>
      <c r="AI56" s="151">
        <f t="shared" si="14"/>
        <v>654.54545454545462</v>
      </c>
      <c r="AJ56" s="151">
        <f t="shared" si="15"/>
        <v>0</v>
      </c>
      <c r="AK56" s="151">
        <f t="shared" si="16"/>
        <v>0</v>
      </c>
    </row>
    <row r="57" spans="1:37" s="116" customFormat="1">
      <c r="A57" s="99">
        <v>47</v>
      </c>
      <c r="B57" s="100" t="s">
        <v>26</v>
      </c>
      <c r="C57" s="101">
        <v>36526</v>
      </c>
      <c r="D57" s="80">
        <v>41152</v>
      </c>
      <c r="E57" s="23">
        <v>495</v>
      </c>
      <c r="F57" s="23">
        <f t="shared" si="6"/>
        <v>450</v>
      </c>
      <c r="G57" s="60">
        <f t="shared" si="7"/>
        <v>45</v>
      </c>
      <c r="H57" s="23"/>
      <c r="I57" s="23"/>
      <c r="J57" s="102">
        <f t="shared" si="23"/>
        <v>12</v>
      </c>
      <c r="K57" s="103">
        <f t="shared" si="8"/>
        <v>16</v>
      </c>
      <c r="L57" s="103"/>
      <c r="M57" s="104">
        <f t="shared" si="28"/>
        <v>4</v>
      </c>
      <c r="N57" s="105">
        <f t="shared" si="17"/>
        <v>1800</v>
      </c>
      <c r="O57" s="111">
        <f t="shared" si="24"/>
        <v>180</v>
      </c>
      <c r="P57" s="112">
        <f t="shared" si="25"/>
        <v>0</v>
      </c>
      <c r="Q57" s="112">
        <f t="shared" si="26"/>
        <v>0</v>
      </c>
      <c r="R57" s="115">
        <f t="shared" si="9"/>
        <v>1980</v>
      </c>
      <c r="S57" s="113"/>
      <c r="T57" s="23">
        <v>495</v>
      </c>
      <c r="U57" s="23">
        <f t="shared" si="10"/>
        <v>450</v>
      </c>
      <c r="V57" s="60">
        <f t="shared" si="11"/>
        <v>45</v>
      </c>
      <c r="W57" s="23"/>
      <c r="X57" s="23"/>
      <c r="Y57" s="108">
        <f t="shared" si="27"/>
        <v>12</v>
      </c>
      <c r="Z57" s="109">
        <f t="shared" si="18"/>
        <v>5400</v>
      </c>
      <c r="AA57" s="114">
        <f t="shared" si="20"/>
        <v>540</v>
      </c>
      <c r="AB57" s="114">
        <f t="shared" si="21"/>
        <v>0</v>
      </c>
      <c r="AC57" s="114">
        <f t="shared" si="12"/>
        <v>0</v>
      </c>
      <c r="AD57" s="115">
        <f t="shared" si="19"/>
        <v>5940</v>
      </c>
      <c r="AF57" s="149">
        <v>1</v>
      </c>
      <c r="AG57" s="150">
        <v>12</v>
      </c>
      <c r="AH57" s="151">
        <f t="shared" si="13"/>
        <v>5400</v>
      </c>
      <c r="AI57" s="151">
        <f t="shared" si="14"/>
        <v>540</v>
      </c>
      <c r="AJ57" s="151">
        <f t="shared" si="15"/>
        <v>0</v>
      </c>
      <c r="AK57" s="151">
        <f t="shared" si="16"/>
        <v>0</v>
      </c>
    </row>
    <row r="58" spans="1:37" s="116" customFormat="1">
      <c r="A58" s="99">
        <v>48</v>
      </c>
      <c r="B58" s="100" t="s">
        <v>26</v>
      </c>
      <c r="C58" s="101">
        <v>36526</v>
      </c>
      <c r="D58" s="80">
        <v>41274</v>
      </c>
      <c r="E58" s="23"/>
      <c r="F58" s="23">
        <f t="shared" si="6"/>
        <v>0</v>
      </c>
      <c r="G58" s="60">
        <f t="shared" si="7"/>
        <v>0</v>
      </c>
      <c r="H58" s="23"/>
      <c r="I58" s="23"/>
      <c r="J58" s="102">
        <f t="shared" si="23"/>
        <v>12</v>
      </c>
      <c r="K58" s="103">
        <f t="shared" si="8"/>
        <v>12</v>
      </c>
      <c r="L58" s="103"/>
      <c r="M58" s="104">
        <f t="shared" si="28"/>
        <v>0</v>
      </c>
      <c r="N58" s="105">
        <f t="shared" si="17"/>
        <v>0</v>
      </c>
      <c r="O58" s="111">
        <f t="shared" si="24"/>
        <v>0</v>
      </c>
      <c r="P58" s="112">
        <f t="shared" si="25"/>
        <v>0</v>
      </c>
      <c r="Q58" s="112">
        <f t="shared" si="26"/>
        <v>0</v>
      </c>
      <c r="R58" s="115">
        <f t="shared" si="9"/>
        <v>0</v>
      </c>
      <c r="S58" s="113"/>
      <c r="T58" s="23"/>
      <c r="U58" s="23">
        <f t="shared" si="10"/>
        <v>0</v>
      </c>
      <c r="V58" s="60">
        <f t="shared" si="11"/>
        <v>0</v>
      </c>
      <c r="W58" s="23"/>
      <c r="X58" s="23"/>
      <c r="Y58" s="108">
        <f t="shared" si="27"/>
        <v>12</v>
      </c>
      <c r="Z58" s="109">
        <f t="shared" si="18"/>
        <v>0</v>
      </c>
      <c r="AA58" s="114">
        <f t="shared" si="20"/>
        <v>0</v>
      </c>
      <c r="AB58" s="114">
        <f t="shared" si="21"/>
        <v>0</v>
      </c>
      <c r="AC58" s="114">
        <f t="shared" si="12"/>
        <v>0</v>
      </c>
      <c r="AD58" s="115">
        <f t="shared" si="19"/>
        <v>0</v>
      </c>
      <c r="AF58" s="149">
        <v>1</v>
      </c>
      <c r="AG58" s="150">
        <v>12</v>
      </c>
      <c r="AH58" s="151">
        <f t="shared" si="13"/>
        <v>0</v>
      </c>
      <c r="AI58" s="151">
        <f t="shared" si="14"/>
        <v>0</v>
      </c>
      <c r="AJ58" s="151">
        <f t="shared" si="15"/>
        <v>0</v>
      </c>
      <c r="AK58" s="151">
        <f t="shared" si="16"/>
        <v>0</v>
      </c>
    </row>
    <row r="59" spans="1:37" s="116" customFormat="1" ht="12.75" customHeight="1">
      <c r="A59" s="99">
        <v>49</v>
      </c>
      <c r="B59" s="100" t="s">
        <v>26</v>
      </c>
      <c r="C59" s="101">
        <v>36526</v>
      </c>
      <c r="D59" s="80">
        <v>40999</v>
      </c>
      <c r="E59" s="23">
        <v>495</v>
      </c>
      <c r="F59" s="23">
        <f t="shared" si="6"/>
        <v>450</v>
      </c>
      <c r="G59" s="60">
        <f t="shared" si="7"/>
        <v>45</v>
      </c>
      <c r="H59" s="23"/>
      <c r="I59" s="23"/>
      <c r="J59" s="102">
        <f t="shared" si="23"/>
        <v>12</v>
      </c>
      <c r="K59" s="103">
        <f t="shared" si="8"/>
        <v>21</v>
      </c>
      <c r="L59" s="103"/>
      <c r="M59" s="104">
        <f t="shared" si="28"/>
        <v>9</v>
      </c>
      <c r="N59" s="105">
        <f t="shared" si="17"/>
        <v>4050</v>
      </c>
      <c r="O59" s="111">
        <f t="shared" si="24"/>
        <v>405</v>
      </c>
      <c r="P59" s="112">
        <f t="shared" si="25"/>
        <v>0</v>
      </c>
      <c r="Q59" s="112">
        <f t="shared" si="26"/>
        <v>0</v>
      </c>
      <c r="R59" s="115">
        <f t="shared" ref="R59:R122" si="29">SUM(N59:Q59)</f>
        <v>4455</v>
      </c>
      <c r="S59" s="113"/>
      <c r="T59" s="23">
        <v>495</v>
      </c>
      <c r="U59" s="23">
        <f t="shared" si="10"/>
        <v>450</v>
      </c>
      <c r="V59" s="60">
        <f t="shared" si="11"/>
        <v>45</v>
      </c>
      <c r="W59" s="23"/>
      <c r="X59" s="23"/>
      <c r="Y59" s="108">
        <f t="shared" si="27"/>
        <v>12</v>
      </c>
      <c r="Z59" s="109">
        <f t="shared" si="18"/>
        <v>5400</v>
      </c>
      <c r="AA59" s="114">
        <f t="shared" si="20"/>
        <v>540</v>
      </c>
      <c r="AB59" s="114">
        <f t="shared" si="21"/>
        <v>0</v>
      </c>
      <c r="AC59" s="114">
        <f t="shared" si="12"/>
        <v>0</v>
      </c>
      <c r="AD59" s="115">
        <f t="shared" si="19"/>
        <v>5940</v>
      </c>
      <c r="AF59" s="149">
        <v>1</v>
      </c>
      <c r="AG59" s="150">
        <v>12</v>
      </c>
      <c r="AH59" s="151">
        <f t="shared" si="13"/>
        <v>5400</v>
      </c>
      <c r="AI59" s="151">
        <f t="shared" si="14"/>
        <v>540</v>
      </c>
      <c r="AJ59" s="151">
        <f t="shared" si="15"/>
        <v>0</v>
      </c>
      <c r="AK59" s="151">
        <f t="shared" si="16"/>
        <v>0</v>
      </c>
    </row>
    <row r="60" spans="1:37" s="116" customFormat="1">
      <c r="A60" s="99">
        <v>50</v>
      </c>
      <c r="B60" s="100" t="s">
        <v>26</v>
      </c>
      <c r="C60" s="101">
        <v>36526</v>
      </c>
      <c r="D60" s="80">
        <v>41182</v>
      </c>
      <c r="E60" s="23">
        <v>495</v>
      </c>
      <c r="F60" s="23">
        <f t="shared" si="6"/>
        <v>450</v>
      </c>
      <c r="G60" s="60">
        <f t="shared" si="7"/>
        <v>45</v>
      </c>
      <c r="H60" s="23"/>
      <c r="I60" s="23"/>
      <c r="J60" s="102">
        <f t="shared" si="23"/>
        <v>12</v>
      </c>
      <c r="K60" s="103">
        <f t="shared" si="8"/>
        <v>15</v>
      </c>
      <c r="L60" s="103"/>
      <c r="M60" s="104">
        <f t="shared" si="28"/>
        <v>3</v>
      </c>
      <c r="N60" s="105">
        <f t="shared" si="17"/>
        <v>1350</v>
      </c>
      <c r="O60" s="111">
        <f t="shared" si="24"/>
        <v>135</v>
      </c>
      <c r="P60" s="112">
        <f t="shared" si="25"/>
        <v>0</v>
      </c>
      <c r="Q60" s="112">
        <f t="shared" si="26"/>
        <v>0</v>
      </c>
      <c r="R60" s="115">
        <f t="shared" si="29"/>
        <v>1485</v>
      </c>
      <c r="S60" s="113"/>
      <c r="T60" s="23">
        <v>495</v>
      </c>
      <c r="U60" s="23">
        <f t="shared" si="10"/>
        <v>450</v>
      </c>
      <c r="V60" s="60">
        <f t="shared" si="11"/>
        <v>45</v>
      </c>
      <c r="W60" s="23"/>
      <c r="X60" s="23"/>
      <c r="Y60" s="108">
        <f t="shared" si="27"/>
        <v>12</v>
      </c>
      <c r="Z60" s="109">
        <f t="shared" si="18"/>
        <v>5400</v>
      </c>
      <c r="AA60" s="114">
        <f t="shared" si="20"/>
        <v>540</v>
      </c>
      <c r="AB60" s="114">
        <f t="shared" si="21"/>
        <v>0</v>
      </c>
      <c r="AC60" s="114">
        <f t="shared" si="12"/>
        <v>0</v>
      </c>
      <c r="AD60" s="115">
        <f t="shared" si="19"/>
        <v>5940</v>
      </c>
      <c r="AF60" s="149">
        <v>1</v>
      </c>
      <c r="AG60" s="150">
        <v>12</v>
      </c>
      <c r="AH60" s="151">
        <f t="shared" si="13"/>
        <v>5400</v>
      </c>
      <c r="AI60" s="151">
        <f t="shared" si="14"/>
        <v>540</v>
      </c>
      <c r="AJ60" s="151">
        <f t="shared" si="15"/>
        <v>0</v>
      </c>
      <c r="AK60" s="151">
        <f t="shared" si="16"/>
        <v>0</v>
      </c>
    </row>
    <row r="61" spans="1:37" s="116" customFormat="1">
      <c r="A61" s="99">
        <v>51</v>
      </c>
      <c r="B61" s="100" t="s">
        <v>26</v>
      </c>
      <c r="C61" s="101">
        <v>36526</v>
      </c>
      <c r="D61" s="80">
        <v>41274</v>
      </c>
      <c r="E61" s="23">
        <v>495</v>
      </c>
      <c r="F61" s="23">
        <f t="shared" si="6"/>
        <v>450</v>
      </c>
      <c r="G61" s="60">
        <f t="shared" si="7"/>
        <v>45</v>
      </c>
      <c r="H61" s="23"/>
      <c r="I61" s="23"/>
      <c r="J61" s="102">
        <f t="shared" si="23"/>
        <v>12</v>
      </c>
      <c r="K61" s="103">
        <f t="shared" si="8"/>
        <v>12</v>
      </c>
      <c r="L61" s="103"/>
      <c r="M61" s="104">
        <f t="shared" si="28"/>
        <v>0</v>
      </c>
      <c r="N61" s="105">
        <f t="shared" si="17"/>
        <v>0</v>
      </c>
      <c r="O61" s="111">
        <f t="shared" si="24"/>
        <v>0</v>
      </c>
      <c r="P61" s="112">
        <f t="shared" si="25"/>
        <v>0</v>
      </c>
      <c r="Q61" s="112">
        <f t="shared" si="26"/>
        <v>0</v>
      </c>
      <c r="R61" s="115">
        <f t="shared" si="29"/>
        <v>0</v>
      </c>
      <c r="S61" s="113"/>
      <c r="T61" s="23">
        <v>495</v>
      </c>
      <c r="U61" s="23">
        <f t="shared" si="10"/>
        <v>450</v>
      </c>
      <c r="V61" s="60">
        <f t="shared" si="11"/>
        <v>45</v>
      </c>
      <c r="W61" s="23"/>
      <c r="X61" s="23"/>
      <c r="Y61" s="108">
        <f t="shared" si="27"/>
        <v>12</v>
      </c>
      <c r="Z61" s="109">
        <f t="shared" si="18"/>
        <v>5400</v>
      </c>
      <c r="AA61" s="114">
        <f t="shared" si="20"/>
        <v>540</v>
      </c>
      <c r="AB61" s="114">
        <f t="shared" si="21"/>
        <v>0</v>
      </c>
      <c r="AC61" s="114">
        <f t="shared" si="12"/>
        <v>0</v>
      </c>
      <c r="AD61" s="115">
        <f t="shared" si="19"/>
        <v>5940</v>
      </c>
      <c r="AF61" s="149">
        <v>1</v>
      </c>
      <c r="AG61" s="150">
        <v>12</v>
      </c>
      <c r="AH61" s="151">
        <f t="shared" si="13"/>
        <v>5400</v>
      </c>
      <c r="AI61" s="151">
        <f t="shared" si="14"/>
        <v>540</v>
      </c>
      <c r="AJ61" s="151">
        <f t="shared" si="15"/>
        <v>0</v>
      </c>
      <c r="AK61" s="151">
        <f t="shared" si="16"/>
        <v>0</v>
      </c>
    </row>
    <row r="62" spans="1:37" s="116" customFormat="1">
      <c r="A62" s="99">
        <v>52</v>
      </c>
      <c r="B62" s="100" t="s">
        <v>26</v>
      </c>
      <c r="C62" s="101">
        <v>36526</v>
      </c>
      <c r="D62" s="80">
        <v>40939</v>
      </c>
      <c r="E62" s="23">
        <v>550</v>
      </c>
      <c r="F62" s="23">
        <f t="shared" si="6"/>
        <v>500</v>
      </c>
      <c r="G62" s="60">
        <f t="shared" si="7"/>
        <v>50</v>
      </c>
      <c r="H62" s="23"/>
      <c r="I62" s="23"/>
      <c r="J62" s="102">
        <f t="shared" si="23"/>
        <v>12</v>
      </c>
      <c r="K62" s="103">
        <f t="shared" si="8"/>
        <v>23</v>
      </c>
      <c r="L62" s="103"/>
      <c r="M62" s="104">
        <f t="shared" si="28"/>
        <v>11</v>
      </c>
      <c r="N62" s="105">
        <f t="shared" si="17"/>
        <v>5500</v>
      </c>
      <c r="O62" s="111">
        <f t="shared" si="24"/>
        <v>550</v>
      </c>
      <c r="P62" s="112">
        <f t="shared" si="25"/>
        <v>0</v>
      </c>
      <c r="Q62" s="112">
        <f t="shared" si="26"/>
        <v>0</v>
      </c>
      <c r="R62" s="115">
        <f t="shared" si="29"/>
        <v>6050</v>
      </c>
      <c r="S62" s="113"/>
      <c r="T62" s="23">
        <v>495</v>
      </c>
      <c r="U62" s="23">
        <f t="shared" si="10"/>
        <v>450</v>
      </c>
      <c r="V62" s="60">
        <f t="shared" si="11"/>
        <v>45</v>
      </c>
      <c r="W62" s="23"/>
      <c r="X62" s="23"/>
      <c r="Y62" s="108">
        <f t="shared" si="27"/>
        <v>12</v>
      </c>
      <c r="Z62" s="109">
        <f t="shared" si="18"/>
        <v>5400</v>
      </c>
      <c r="AA62" s="114">
        <f t="shared" si="20"/>
        <v>540</v>
      </c>
      <c r="AB62" s="114">
        <f t="shared" si="21"/>
        <v>0</v>
      </c>
      <c r="AC62" s="114">
        <f t="shared" si="12"/>
        <v>0</v>
      </c>
      <c r="AD62" s="115">
        <f t="shared" si="19"/>
        <v>5940</v>
      </c>
      <c r="AF62" s="149">
        <v>1</v>
      </c>
      <c r="AG62" s="150">
        <v>12</v>
      </c>
      <c r="AH62" s="151">
        <f t="shared" si="13"/>
        <v>5400</v>
      </c>
      <c r="AI62" s="151">
        <f t="shared" si="14"/>
        <v>540</v>
      </c>
      <c r="AJ62" s="151">
        <f t="shared" si="15"/>
        <v>0</v>
      </c>
      <c r="AK62" s="151">
        <f t="shared" si="16"/>
        <v>0</v>
      </c>
    </row>
    <row r="63" spans="1:37" s="116" customFormat="1">
      <c r="A63" s="99">
        <v>53</v>
      </c>
      <c r="B63" s="100" t="s">
        <v>26</v>
      </c>
      <c r="C63" s="101">
        <v>40210</v>
      </c>
      <c r="D63" s="80">
        <v>40939</v>
      </c>
      <c r="E63" s="23">
        <v>550</v>
      </c>
      <c r="F63" s="23">
        <f t="shared" si="6"/>
        <v>500</v>
      </c>
      <c r="G63" s="60">
        <f t="shared" si="7"/>
        <v>50</v>
      </c>
      <c r="H63" s="23"/>
      <c r="I63" s="23"/>
      <c r="J63" s="102">
        <f t="shared" si="23"/>
        <v>12</v>
      </c>
      <c r="K63" s="103">
        <f t="shared" si="8"/>
        <v>23</v>
      </c>
      <c r="L63" s="103"/>
      <c r="M63" s="104">
        <f t="shared" si="28"/>
        <v>11</v>
      </c>
      <c r="N63" s="105">
        <f t="shared" si="17"/>
        <v>5500</v>
      </c>
      <c r="O63" s="111">
        <f t="shared" si="24"/>
        <v>550</v>
      </c>
      <c r="P63" s="112">
        <f t="shared" si="25"/>
        <v>0</v>
      </c>
      <c r="Q63" s="112">
        <f t="shared" si="26"/>
        <v>0</v>
      </c>
      <c r="R63" s="115">
        <f t="shared" si="29"/>
        <v>6050</v>
      </c>
      <c r="S63" s="113"/>
      <c r="T63" s="23">
        <v>550</v>
      </c>
      <c r="U63" s="23">
        <f t="shared" si="10"/>
        <v>500</v>
      </c>
      <c r="V63" s="60">
        <f t="shared" si="11"/>
        <v>50</v>
      </c>
      <c r="W63" s="23"/>
      <c r="X63" s="23"/>
      <c r="Y63" s="108">
        <f t="shared" si="27"/>
        <v>12</v>
      </c>
      <c r="Z63" s="109">
        <f t="shared" si="18"/>
        <v>6000</v>
      </c>
      <c r="AA63" s="114">
        <f t="shared" si="20"/>
        <v>600</v>
      </c>
      <c r="AB63" s="114">
        <f t="shared" si="21"/>
        <v>0</v>
      </c>
      <c r="AC63" s="114">
        <f t="shared" si="12"/>
        <v>0</v>
      </c>
      <c r="AD63" s="115">
        <f t="shared" si="19"/>
        <v>6600</v>
      </c>
      <c r="AF63" s="149">
        <v>1</v>
      </c>
      <c r="AG63" s="150">
        <v>12</v>
      </c>
      <c r="AH63" s="151">
        <f t="shared" si="13"/>
        <v>6000</v>
      </c>
      <c r="AI63" s="151">
        <f t="shared" si="14"/>
        <v>600</v>
      </c>
      <c r="AJ63" s="151">
        <f t="shared" si="15"/>
        <v>0</v>
      </c>
      <c r="AK63" s="151">
        <f t="shared" si="16"/>
        <v>0</v>
      </c>
    </row>
    <row r="64" spans="1:37" s="116" customFormat="1" ht="11.25" customHeight="1">
      <c r="A64" s="99">
        <v>54</v>
      </c>
      <c r="B64" s="100" t="s">
        <v>26</v>
      </c>
      <c r="C64" s="101">
        <v>39814</v>
      </c>
      <c r="D64" s="80">
        <v>40178</v>
      </c>
      <c r="E64" s="23">
        <v>550</v>
      </c>
      <c r="F64" s="23">
        <f t="shared" si="6"/>
        <v>500</v>
      </c>
      <c r="G64" s="60">
        <f t="shared" si="7"/>
        <v>50</v>
      </c>
      <c r="H64" s="23"/>
      <c r="I64" s="23"/>
      <c r="J64" s="102">
        <f t="shared" si="23"/>
        <v>12</v>
      </c>
      <c r="K64" s="103">
        <f t="shared" si="8"/>
        <v>48</v>
      </c>
      <c r="L64" s="103"/>
      <c r="M64" s="104">
        <f t="shared" si="28"/>
        <v>36</v>
      </c>
      <c r="N64" s="105">
        <f t="shared" si="17"/>
        <v>18000</v>
      </c>
      <c r="O64" s="111">
        <f t="shared" si="24"/>
        <v>1800</v>
      </c>
      <c r="P64" s="112">
        <f t="shared" si="25"/>
        <v>0</v>
      </c>
      <c r="Q64" s="112">
        <f t="shared" si="26"/>
        <v>0</v>
      </c>
      <c r="R64" s="115">
        <f t="shared" si="29"/>
        <v>19800</v>
      </c>
      <c r="S64" s="113"/>
      <c r="T64" s="23">
        <f>E64</f>
        <v>550</v>
      </c>
      <c r="U64" s="23">
        <f t="shared" si="10"/>
        <v>500</v>
      </c>
      <c r="V64" s="60">
        <f t="shared" si="11"/>
        <v>50</v>
      </c>
      <c r="W64" s="23"/>
      <c r="X64" s="23"/>
      <c r="Y64" s="108">
        <f t="shared" si="27"/>
        <v>12</v>
      </c>
      <c r="Z64" s="109">
        <f t="shared" si="18"/>
        <v>6000</v>
      </c>
      <c r="AA64" s="114">
        <f t="shared" si="20"/>
        <v>600</v>
      </c>
      <c r="AB64" s="114">
        <f t="shared" si="21"/>
        <v>0</v>
      </c>
      <c r="AC64" s="114">
        <f t="shared" si="12"/>
        <v>0</v>
      </c>
      <c r="AD64" s="115">
        <f t="shared" si="19"/>
        <v>6600</v>
      </c>
      <c r="AF64" s="149">
        <v>1</v>
      </c>
      <c r="AG64" s="150">
        <v>12</v>
      </c>
      <c r="AH64" s="151">
        <f t="shared" si="13"/>
        <v>6000</v>
      </c>
      <c r="AI64" s="151">
        <f t="shared" si="14"/>
        <v>600</v>
      </c>
      <c r="AJ64" s="151">
        <f t="shared" si="15"/>
        <v>0</v>
      </c>
      <c r="AK64" s="151">
        <f t="shared" si="16"/>
        <v>0</v>
      </c>
    </row>
    <row r="65" spans="1:37" s="116" customFormat="1">
      <c r="A65" s="99">
        <v>55</v>
      </c>
      <c r="B65" s="100" t="s">
        <v>26</v>
      </c>
      <c r="C65" s="101">
        <v>36526</v>
      </c>
      <c r="D65" s="80">
        <v>41274</v>
      </c>
      <c r="E65" s="23">
        <v>495</v>
      </c>
      <c r="F65" s="23">
        <f t="shared" si="6"/>
        <v>450</v>
      </c>
      <c r="G65" s="60">
        <f t="shared" si="7"/>
        <v>45</v>
      </c>
      <c r="H65" s="23"/>
      <c r="I65" s="23"/>
      <c r="J65" s="102">
        <f t="shared" si="23"/>
        <v>12</v>
      </c>
      <c r="K65" s="103">
        <f t="shared" si="8"/>
        <v>12</v>
      </c>
      <c r="L65" s="103"/>
      <c r="M65" s="104">
        <f t="shared" si="28"/>
        <v>0</v>
      </c>
      <c r="N65" s="105">
        <f t="shared" si="17"/>
        <v>0</v>
      </c>
      <c r="O65" s="111">
        <f t="shared" si="24"/>
        <v>0</v>
      </c>
      <c r="P65" s="112">
        <f t="shared" si="25"/>
        <v>0</v>
      </c>
      <c r="Q65" s="112">
        <f t="shared" si="26"/>
        <v>0</v>
      </c>
      <c r="R65" s="115">
        <f t="shared" si="29"/>
        <v>0</v>
      </c>
      <c r="S65" s="113"/>
      <c r="T65" s="23">
        <v>330</v>
      </c>
      <c r="U65" s="23">
        <f t="shared" si="10"/>
        <v>300</v>
      </c>
      <c r="V65" s="60">
        <f t="shared" si="11"/>
        <v>30</v>
      </c>
      <c r="W65" s="23"/>
      <c r="X65" s="23"/>
      <c r="Y65" s="108">
        <f t="shared" si="27"/>
        <v>12</v>
      </c>
      <c r="Z65" s="109">
        <f t="shared" si="18"/>
        <v>3600</v>
      </c>
      <c r="AA65" s="114">
        <f t="shared" si="20"/>
        <v>360</v>
      </c>
      <c r="AB65" s="114">
        <f t="shared" si="21"/>
        <v>0</v>
      </c>
      <c r="AC65" s="114">
        <f t="shared" si="12"/>
        <v>0</v>
      </c>
      <c r="AD65" s="115">
        <f t="shared" si="19"/>
        <v>3960</v>
      </c>
      <c r="AF65" s="149">
        <v>1</v>
      </c>
      <c r="AG65" s="150">
        <v>12</v>
      </c>
      <c r="AH65" s="151">
        <f t="shared" si="13"/>
        <v>3600</v>
      </c>
      <c r="AI65" s="151">
        <f t="shared" si="14"/>
        <v>360</v>
      </c>
      <c r="AJ65" s="151">
        <f t="shared" si="15"/>
        <v>0</v>
      </c>
      <c r="AK65" s="151">
        <f t="shared" si="16"/>
        <v>0</v>
      </c>
    </row>
    <row r="66" spans="1:37" s="116" customFormat="1">
      <c r="A66" s="141">
        <v>56</v>
      </c>
      <c r="B66" s="93" t="s">
        <v>26</v>
      </c>
      <c r="C66" s="142">
        <v>39326</v>
      </c>
      <c r="D66" s="90">
        <v>40209</v>
      </c>
      <c r="E66" s="91">
        <v>495</v>
      </c>
      <c r="F66" s="91">
        <f t="shared" si="6"/>
        <v>450</v>
      </c>
      <c r="G66" s="92">
        <f t="shared" si="7"/>
        <v>45</v>
      </c>
      <c r="H66" s="91"/>
      <c r="I66" s="91"/>
      <c r="J66" s="102">
        <f t="shared" si="23"/>
        <v>12</v>
      </c>
      <c r="K66" s="103">
        <f t="shared" si="8"/>
        <v>47</v>
      </c>
      <c r="L66" s="103"/>
      <c r="M66" s="103">
        <f t="shared" si="28"/>
        <v>35</v>
      </c>
      <c r="N66" s="143">
        <f t="shared" si="17"/>
        <v>15750</v>
      </c>
      <c r="O66" s="143">
        <f t="shared" si="24"/>
        <v>1575</v>
      </c>
      <c r="P66" s="103">
        <f t="shared" si="25"/>
        <v>0</v>
      </c>
      <c r="Q66" s="103">
        <f t="shared" si="26"/>
        <v>0</v>
      </c>
      <c r="R66" s="144">
        <f t="shared" si="29"/>
        <v>17325</v>
      </c>
      <c r="S66" s="145"/>
      <c r="T66" s="91">
        <v>495</v>
      </c>
      <c r="U66" s="91">
        <f t="shared" si="10"/>
        <v>450</v>
      </c>
      <c r="V66" s="92">
        <f t="shared" si="11"/>
        <v>45</v>
      </c>
      <c r="W66" s="91"/>
      <c r="X66" s="91"/>
      <c r="Y66" s="146"/>
      <c r="Z66" s="147">
        <f t="shared" si="18"/>
        <v>0</v>
      </c>
      <c r="AA66" s="147">
        <f t="shared" si="20"/>
        <v>0</v>
      </c>
      <c r="AB66" s="147">
        <f t="shared" si="21"/>
        <v>0</v>
      </c>
      <c r="AC66" s="147">
        <f t="shared" si="12"/>
        <v>0</v>
      </c>
      <c r="AD66" s="144">
        <f t="shared" si="19"/>
        <v>0</v>
      </c>
      <c r="AF66" s="149">
        <v>2</v>
      </c>
      <c r="AG66" s="150">
        <v>1</v>
      </c>
      <c r="AH66" s="151">
        <f t="shared" si="13"/>
        <v>0</v>
      </c>
      <c r="AI66" s="151">
        <f t="shared" si="14"/>
        <v>0</v>
      </c>
      <c r="AJ66" s="151">
        <f t="shared" si="15"/>
        <v>0</v>
      </c>
      <c r="AK66" s="151">
        <f t="shared" si="16"/>
        <v>0</v>
      </c>
    </row>
    <row r="67" spans="1:37" s="116" customFormat="1">
      <c r="A67" s="141">
        <v>56</v>
      </c>
      <c r="B67" s="93" t="s">
        <v>26</v>
      </c>
      <c r="C67" s="142">
        <v>40179</v>
      </c>
      <c r="D67" s="90">
        <v>40939</v>
      </c>
      <c r="E67" s="91">
        <v>550</v>
      </c>
      <c r="F67" s="91">
        <f t="shared" si="6"/>
        <v>500</v>
      </c>
      <c r="G67" s="92">
        <f t="shared" si="7"/>
        <v>50</v>
      </c>
      <c r="H67" s="91"/>
      <c r="I67" s="91"/>
      <c r="J67" s="102">
        <f>IF(ISNUMBER(C67), IF(YEAR(C67) = An,  12-MONTH(C67)+1, 12), 12)</f>
        <v>12</v>
      </c>
      <c r="K67" s="103">
        <f xml:space="preserve"> An*12+12 -YEAR(D67)*12-MONTH(D67)</f>
        <v>23</v>
      </c>
      <c r="L67" s="103"/>
      <c r="M67" s="103">
        <f>MAX(0, K67-12)</f>
        <v>11</v>
      </c>
      <c r="N67" s="143">
        <f>M67*F67</f>
        <v>5500</v>
      </c>
      <c r="O67" s="143">
        <f>M67*G67</f>
        <v>550</v>
      </c>
      <c r="P67" s="103">
        <f>M67*H67</f>
        <v>0</v>
      </c>
      <c r="Q67" s="103">
        <f>M67*I67</f>
        <v>0</v>
      </c>
      <c r="R67" s="144">
        <f>SUM(N67:Q67)</f>
        <v>6050</v>
      </c>
      <c r="S67" s="145"/>
      <c r="T67" s="91">
        <v>550</v>
      </c>
      <c r="U67" s="91">
        <f t="shared" si="10"/>
        <v>500</v>
      </c>
      <c r="V67" s="92">
        <f t="shared" si="11"/>
        <v>50</v>
      </c>
      <c r="W67" s="91"/>
      <c r="X67" s="91"/>
      <c r="Y67" s="146">
        <f>K67-M67</f>
        <v>12</v>
      </c>
      <c r="Z67" s="147">
        <f>Y67*U67</f>
        <v>6000</v>
      </c>
      <c r="AA67" s="147">
        <f>Y67*V67</f>
        <v>600</v>
      </c>
      <c r="AB67" s="147">
        <f>Y67*W67</f>
        <v>0</v>
      </c>
      <c r="AC67" s="147">
        <f>Y67*X67</f>
        <v>0</v>
      </c>
      <c r="AD67" s="144">
        <f>SUM(Z67:AC67)</f>
        <v>6600</v>
      </c>
      <c r="AF67" s="149">
        <v>1</v>
      </c>
      <c r="AG67" s="150">
        <v>12</v>
      </c>
      <c r="AH67" s="151">
        <f t="shared" si="13"/>
        <v>6000</v>
      </c>
      <c r="AI67" s="151">
        <f t="shared" si="14"/>
        <v>600</v>
      </c>
      <c r="AJ67" s="151">
        <f t="shared" si="15"/>
        <v>0</v>
      </c>
      <c r="AK67" s="151">
        <f t="shared" si="16"/>
        <v>0</v>
      </c>
    </row>
    <row r="68" spans="1:37" s="116" customFormat="1">
      <c r="A68" s="99">
        <v>57</v>
      </c>
      <c r="B68" s="100" t="s">
        <v>26</v>
      </c>
      <c r="C68" s="101">
        <v>36526</v>
      </c>
      <c r="D68" s="80">
        <v>41274</v>
      </c>
      <c r="E68" s="23">
        <v>495</v>
      </c>
      <c r="F68" s="23">
        <f t="shared" si="6"/>
        <v>450</v>
      </c>
      <c r="G68" s="60">
        <f t="shared" si="7"/>
        <v>45</v>
      </c>
      <c r="H68" s="23"/>
      <c r="I68" s="23"/>
      <c r="J68" s="102">
        <f t="shared" si="23"/>
        <v>12</v>
      </c>
      <c r="K68" s="103">
        <f t="shared" si="8"/>
        <v>12</v>
      </c>
      <c r="L68" s="103"/>
      <c r="M68" s="104">
        <f t="shared" si="28"/>
        <v>0</v>
      </c>
      <c r="N68" s="105">
        <f t="shared" si="17"/>
        <v>0</v>
      </c>
      <c r="O68" s="111">
        <f t="shared" si="24"/>
        <v>0</v>
      </c>
      <c r="P68" s="112">
        <f t="shared" si="25"/>
        <v>0</v>
      </c>
      <c r="Q68" s="112">
        <f t="shared" si="26"/>
        <v>0</v>
      </c>
      <c r="R68" s="115">
        <f t="shared" si="29"/>
        <v>0</v>
      </c>
      <c r="S68" s="113"/>
      <c r="T68" s="23">
        <v>495</v>
      </c>
      <c r="U68" s="23">
        <f t="shared" si="10"/>
        <v>450</v>
      </c>
      <c r="V68" s="60">
        <f t="shared" si="11"/>
        <v>45</v>
      </c>
      <c r="W68" s="23"/>
      <c r="X68" s="23"/>
      <c r="Y68" s="108">
        <f t="shared" si="27"/>
        <v>12</v>
      </c>
      <c r="Z68" s="109">
        <f t="shared" si="18"/>
        <v>5400</v>
      </c>
      <c r="AA68" s="114">
        <f t="shared" si="20"/>
        <v>540</v>
      </c>
      <c r="AB68" s="114">
        <f t="shared" si="21"/>
        <v>0</v>
      </c>
      <c r="AC68" s="114">
        <f t="shared" si="12"/>
        <v>0</v>
      </c>
      <c r="AD68" s="115">
        <f t="shared" si="19"/>
        <v>5940</v>
      </c>
      <c r="AF68" s="149">
        <v>2</v>
      </c>
      <c r="AG68" s="150">
        <v>1</v>
      </c>
      <c r="AH68" s="151">
        <f t="shared" ref="AH68:AH131" si="30">U68*(AG68-AF68+1)</f>
        <v>0</v>
      </c>
      <c r="AI68" s="151">
        <f t="shared" ref="AI68:AI131" si="31">AH68/10</f>
        <v>0</v>
      </c>
      <c r="AJ68" s="151">
        <f t="shared" ref="AJ68:AJ131" si="32" xml:space="preserve"> W68 *  (AG68-AF68+1)</f>
        <v>0</v>
      </c>
      <c r="AK68" s="151">
        <f t="shared" ref="AK68:AK131" si="33" xml:space="preserve"> X68 *  (AG68-AF68+1)</f>
        <v>0</v>
      </c>
    </row>
    <row r="69" spans="1:37" s="116" customFormat="1">
      <c r="A69" s="99">
        <v>58</v>
      </c>
      <c r="B69" s="100" t="s">
        <v>26</v>
      </c>
      <c r="C69" s="101">
        <v>36526</v>
      </c>
      <c r="D69" s="80">
        <v>41182</v>
      </c>
      <c r="E69" s="23">
        <v>495</v>
      </c>
      <c r="F69" s="23">
        <f t="shared" si="6"/>
        <v>450</v>
      </c>
      <c r="G69" s="60">
        <f t="shared" si="7"/>
        <v>45</v>
      </c>
      <c r="H69" s="23"/>
      <c r="I69" s="23"/>
      <c r="J69" s="102">
        <f t="shared" si="23"/>
        <v>12</v>
      </c>
      <c r="K69" s="103">
        <f t="shared" si="8"/>
        <v>15</v>
      </c>
      <c r="L69" s="103"/>
      <c r="M69" s="104">
        <f t="shared" si="28"/>
        <v>3</v>
      </c>
      <c r="N69" s="105">
        <f t="shared" si="17"/>
        <v>1350</v>
      </c>
      <c r="O69" s="111">
        <f t="shared" si="24"/>
        <v>135</v>
      </c>
      <c r="P69" s="112">
        <f t="shared" si="25"/>
        <v>0</v>
      </c>
      <c r="Q69" s="112">
        <f t="shared" si="26"/>
        <v>0</v>
      </c>
      <c r="R69" s="115">
        <f t="shared" si="29"/>
        <v>1485</v>
      </c>
      <c r="S69" s="113"/>
      <c r="T69" s="23">
        <v>495</v>
      </c>
      <c r="U69" s="23">
        <f t="shared" si="10"/>
        <v>450</v>
      </c>
      <c r="V69" s="60">
        <f t="shared" si="11"/>
        <v>45</v>
      </c>
      <c r="W69" s="23"/>
      <c r="X69" s="23"/>
      <c r="Y69" s="108">
        <f t="shared" si="27"/>
        <v>12</v>
      </c>
      <c r="Z69" s="109">
        <f t="shared" si="18"/>
        <v>5400</v>
      </c>
      <c r="AA69" s="114">
        <f t="shared" si="20"/>
        <v>540</v>
      </c>
      <c r="AB69" s="114">
        <f t="shared" si="21"/>
        <v>0</v>
      </c>
      <c r="AC69" s="114">
        <f t="shared" si="12"/>
        <v>0</v>
      </c>
      <c r="AD69" s="115">
        <f t="shared" si="19"/>
        <v>5940</v>
      </c>
      <c r="AF69" s="149">
        <v>1</v>
      </c>
      <c r="AG69" s="150">
        <v>12</v>
      </c>
      <c r="AH69" s="151">
        <f t="shared" si="30"/>
        <v>5400</v>
      </c>
      <c r="AI69" s="151">
        <f t="shared" si="31"/>
        <v>540</v>
      </c>
      <c r="AJ69" s="151">
        <f t="shared" si="32"/>
        <v>0</v>
      </c>
      <c r="AK69" s="151">
        <f t="shared" si="33"/>
        <v>0</v>
      </c>
    </row>
    <row r="70" spans="1:37" s="116" customFormat="1">
      <c r="A70" s="99">
        <v>59</v>
      </c>
      <c r="B70" s="100" t="s">
        <v>26</v>
      </c>
      <c r="C70" s="101">
        <v>36526</v>
      </c>
      <c r="D70" s="80">
        <v>41182</v>
      </c>
      <c r="E70" s="23">
        <v>495</v>
      </c>
      <c r="F70" s="23">
        <f t="shared" si="6"/>
        <v>450</v>
      </c>
      <c r="G70" s="60">
        <f t="shared" si="7"/>
        <v>45</v>
      </c>
      <c r="H70" s="23"/>
      <c r="I70" s="23"/>
      <c r="J70" s="102">
        <f t="shared" si="23"/>
        <v>12</v>
      </c>
      <c r="K70" s="103">
        <f t="shared" si="8"/>
        <v>15</v>
      </c>
      <c r="L70" s="103"/>
      <c r="M70" s="104">
        <f t="shared" si="28"/>
        <v>3</v>
      </c>
      <c r="N70" s="105">
        <f t="shared" si="17"/>
        <v>1350</v>
      </c>
      <c r="O70" s="111">
        <f t="shared" si="24"/>
        <v>135</v>
      </c>
      <c r="P70" s="112">
        <f t="shared" si="25"/>
        <v>0</v>
      </c>
      <c r="Q70" s="112">
        <f t="shared" si="26"/>
        <v>0</v>
      </c>
      <c r="R70" s="115">
        <f t="shared" si="29"/>
        <v>1485</v>
      </c>
      <c r="S70" s="113"/>
      <c r="T70" s="23">
        <v>495</v>
      </c>
      <c r="U70" s="23">
        <f t="shared" si="10"/>
        <v>450</v>
      </c>
      <c r="V70" s="60">
        <f t="shared" si="11"/>
        <v>45</v>
      </c>
      <c r="W70" s="23"/>
      <c r="X70" s="23"/>
      <c r="Y70" s="108">
        <f t="shared" si="27"/>
        <v>12</v>
      </c>
      <c r="Z70" s="109">
        <f t="shared" si="18"/>
        <v>5400</v>
      </c>
      <c r="AA70" s="114">
        <f t="shared" si="20"/>
        <v>540</v>
      </c>
      <c r="AB70" s="114">
        <f t="shared" si="21"/>
        <v>0</v>
      </c>
      <c r="AC70" s="114">
        <f t="shared" si="12"/>
        <v>0</v>
      </c>
      <c r="AD70" s="115">
        <f t="shared" si="19"/>
        <v>5940</v>
      </c>
      <c r="AF70" s="149">
        <v>1</v>
      </c>
      <c r="AG70" s="150">
        <v>12</v>
      </c>
      <c r="AH70" s="151">
        <f t="shared" si="30"/>
        <v>5400</v>
      </c>
      <c r="AI70" s="151">
        <f t="shared" si="31"/>
        <v>540</v>
      </c>
      <c r="AJ70" s="151">
        <f t="shared" si="32"/>
        <v>0</v>
      </c>
      <c r="AK70" s="151">
        <f t="shared" si="33"/>
        <v>0</v>
      </c>
    </row>
    <row r="71" spans="1:37" s="116" customFormat="1">
      <c r="A71" s="99">
        <v>60</v>
      </c>
      <c r="B71" s="100" t="s">
        <v>26</v>
      </c>
      <c r="C71" s="101">
        <v>40452</v>
      </c>
      <c r="D71" s="80">
        <v>40724</v>
      </c>
      <c r="E71" s="23">
        <v>700</v>
      </c>
      <c r="F71" s="23">
        <f t="shared" si="6"/>
        <v>636.36363636363637</v>
      </c>
      <c r="G71" s="60">
        <f t="shared" si="7"/>
        <v>63.63636363636364</v>
      </c>
      <c r="H71" s="23"/>
      <c r="I71" s="23"/>
      <c r="J71" s="102">
        <f t="shared" si="23"/>
        <v>12</v>
      </c>
      <c r="K71" s="103">
        <f t="shared" si="8"/>
        <v>30</v>
      </c>
      <c r="L71" s="103"/>
      <c r="M71" s="104">
        <f t="shared" si="28"/>
        <v>18</v>
      </c>
      <c r="N71" s="105">
        <f t="shared" si="17"/>
        <v>11454.545454545454</v>
      </c>
      <c r="O71" s="111">
        <f t="shared" si="24"/>
        <v>1145.4545454545455</v>
      </c>
      <c r="P71" s="112">
        <f t="shared" si="25"/>
        <v>0</v>
      </c>
      <c r="Q71" s="112">
        <f t="shared" si="26"/>
        <v>0</v>
      </c>
      <c r="R71" s="115">
        <f t="shared" si="29"/>
        <v>12600</v>
      </c>
      <c r="S71" s="113"/>
      <c r="T71" s="23">
        <f>E71</f>
        <v>700</v>
      </c>
      <c r="U71" s="23">
        <f t="shared" si="10"/>
        <v>636.36363636363637</v>
      </c>
      <c r="V71" s="60">
        <f t="shared" si="11"/>
        <v>63.63636363636364</v>
      </c>
      <c r="W71" s="23"/>
      <c r="X71" s="23"/>
      <c r="Y71" s="108">
        <f t="shared" si="27"/>
        <v>12</v>
      </c>
      <c r="Z71" s="109">
        <f t="shared" si="18"/>
        <v>7636.363636363636</v>
      </c>
      <c r="AA71" s="114">
        <f t="shared" si="20"/>
        <v>763.63636363636374</v>
      </c>
      <c r="AB71" s="114">
        <f t="shared" si="21"/>
        <v>0</v>
      </c>
      <c r="AC71" s="114">
        <f t="shared" si="12"/>
        <v>0</v>
      </c>
      <c r="AD71" s="115">
        <f t="shared" si="19"/>
        <v>8400</v>
      </c>
      <c r="AF71" s="149">
        <v>1</v>
      </c>
      <c r="AG71" s="150">
        <v>12</v>
      </c>
      <c r="AH71" s="151">
        <f t="shared" si="30"/>
        <v>7636.363636363636</v>
      </c>
      <c r="AI71" s="151">
        <f t="shared" si="31"/>
        <v>763.63636363636363</v>
      </c>
      <c r="AJ71" s="151">
        <f t="shared" si="32"/>
        <v>0</v>
      </c>
      <c r="AK71" s="151">
        <f t="shared" si="33"/>
        <v>0</v>
      </c>
    </row>
    <row r="72" spans="1:37" s="116" customFormat="1">
      <c r="A72" s="99">
        <v>61</v>
      </c>
      <c r="B72" s="100" t="s">
        <v>26</v>
      </c>
      <c r="C72" s="101">
        <v>36526</v>
      </c>
      <c r="D72" s="80">
        <v>40908</v>
      </c>
      <c r="E72" s="23">
        <v>495</v>
      </c>
      <c r="F72" s="23">
        <f t="shared" si="6"/>
        <v>450</v>
      </c>
      <c r="G72" s="60">
        <f t="shared" si="7"/>
        <v>45</v>
      </c>
      <c r="H72" s="23"/>
      <c r="I72" s="23"/>
      <c r="J72" s="102">
        <f t="shared" si="23"/>
        <v>12</v>
      </c>
      <c r="K72" s="103">
        <f t="shared" si="8"/>
        <v>24</v>
      </c>
      <c r="L72" s="103"/>
      <c r="M72" s="104">
        <f t="shared" si="28"/>
        <v>12</v>
      </c>
      <c r="N72" s="105">
        <f t="shared" si="17"/>
        <v>5400</v>
      </c>
      <c r="O72" s="111">
        <f t="shared" si="24"/>
        <v>540</v>
      </c>
      <c r="P72" s="112">
        <f t="shared" si="25"/>
        <v>0</v>
      </c>
      <c r="Q72" s="112">
        <f t="shared" si="26"/>
        <v>0</v>
      </c>
      <c r="R72" s="115">
        <f t="shared" si="29"/>
        <v>5940</v>
      </c>
      <c r="S72" s="113"/>
      <c r="T72" s="23">
        <v>495</v>
      </c>
      <c r="U72" s="23">
        <f t="shared" si="10"/>
        <v>450</v>
      </c>
      <c r="V72" s="60">
        <f t="shared" si="11"/>
        <v>45</v>
      </c>
      <c r="W72" s="23"/>
      <c r="X72" s="23"/>
      <c r="Y72" s="108">
        <f t="shared" si="27"/>
        <v>12</v>
      </c>
      <c r="Z72" s="109">
        <f t="shared" si="18"/>
        <v>5400</v>
      </c>
      <c r="AA72" s="114">
        <f t="shared" si="20"/>
        <v>540</v>
      </c>
      <c r="AB72" s="114">
        <f t="shared" si="21"/>
        <v>0</v>
      </c>
      <c r="AC72" s="114">
        <f t="shared" si="12"/>
        <v>0</v>
      </c>
      <c r="AD72" s="115">
        <f t="shared" si="19"/>
        <v>5940</v>
      </c>
      <c r="AF72" s="149">
        <v>1</v>
      </c>
      <c r="AG72" s="150">
        <v>12</v>
      </c>
      <c r="AH72" s="151">
        <f t="shared" si="30"/>
        <v>5400</v>
      </c>
      <c r="AI72" s="151">
        <f t="shared" si="31"/>
        <v>540</v>
      </c>
      <c r="AJ72" s="151">
        <f t="shared" si="32"/>
        <v>0</v>
      </c>
      <c r="AK72" s="151">
        <f t="shared" si="33"/>
        <v>0</v>
      </c>
    </row>
    <row r="73" spans="1:37" s="116" customFormat="1">
      <c r="A73" s="99">
        <v>62</v>
      </c>
      <c r="B73" s="100" t="s">
        <v>26</v>
      </c>
      <c r="C73" s="101">
        <v>36526</v>
      </c>
      <c r="D73" s="80">
        <v>41274</v>
      </c>
      <c r="E73" s="23"/>
      <c r="F73" s="23">
        <f t="shared" si="6"/>
        <v>0</v>
      </c>
      <c r="G73" s="60">
        <f t="shared" si="7"/>
        <v>0</v>
      </c>
      <c r="H73" s="23"/>
      <c r="I73" s="23"/>
      <c r="J73" s="102">
        <f t="shared" si="23"/>
        <v>12</v>
      </c>
      <c r="K73" s="103">
        <f t="shared" si="8"/>
        <v>12</v>
      </c>
      <c r="L73" s="103"/>
      <c r="M73" s="104">
        <f t="shared" si="28"/>
        <v>0</v>
      </c>
      <c r="N73" s="105">
        <f t="shared" si="17"/>
        <v>0</v>
      </c>
      <c r="O73" s="111">
        <f t="shared" si="24"/>
        <v>0</v>
      </c>
      <c r="P73" s="112">
        <f t="shared" si="25"/>
        <v>0</v>
      </c>
      <c r="Q73" s="112">
        <f t="shared" si="26"/>
        <v>0</v>
      </c>
      <c r="R73" s="115">
        <f t="shared" si="29"/>
        <v>0</v>
      </c>
      <c r="S73" s="113"/>
      <c r="T73" s="23"/>
      <c r="U73" s="23">
        <f t="shared" si="10"/>
        <v>0</v>
      </c>
      <c r="V73" s="60">
        <f t="shared" si="11"/>
        <v>0</v>
      </c>
      <c r="W73" s="23"/>
      <c r="X73" s="23"/>
      <c r="Y73" s="108">
        <f t="shared" si="27"/>
        <v>12</v>
      </c>
      <c r="Z73" s="109">
        <f t="shared" si="18"/>
        <v>0</v>
      </c>
      <c r="AA73" s="114">
        <f t="shared" si="20"/>
        <v>0</v>
      </c>
      <c r="AB73" s="114">
        <f t="shared" si="21"/>
        <v>0</v>
      </c>
      <c r="AC73" s="114">
        <f t="shared" si="12"/>
        <v>0</v>
      </c>
      <c r="AD73" s="115">
        <f t="shared" si="19"/>
        <v>0</v>
      </c>
      <c r="AF73" s="149">
        <v>1</v>
      </c>
      <c r="AG73" s="150">
        <v>12</v>
      </c>
      <c r="AH73" s="151">
        <f t="shared" si="30"/>
        <v>0</v>
      </c>
      <c r="AI73" s="151">
        <f t="shared" si="31"/>
        <v>0</v>
      </c>
      <c r="AJ73" s="151">
        <f t="shared" si="32"/>
        <v>0</v>
      </c>
      <c r="AK73" s="151">
        <f t="shared" si="33"/>
        <v>0</v>
      </c>
    </row>
    <row r="74" spans="1:37" s="116" customFormat="1">
      <c r="A74" s="99">
        <v>63</v>
      </c>
      <c r="B74" s="100" t="s">
        <v>26</v>
      </c>
      <c r="C74" s="101">
        <v>36526</v>
      </c>
      <c r="D74" s="80">
        <v>41274</v>
      </c>
      <c r="E74" s="23">
        <v>495</v>
      </c>
      <c r="F74" s="23">
        <f t="shared" si="6"/>
        <v>450</v>
      </c>
      <c r="G74" s="60">
        <f t="shared" si="7"/>
        <v>45</v>
      </c>
      <c r="H74" s="23"/>
      <c r="I74" s="23"/>
      <c r="J74" s="102">
        <f t="shared" si="23"/>
        <v>12</v>
      </c>
      <c r="K74" s="103">
        <f t="shared" si="8"/>
        <v>12</v>
      </c>
      <c r="L74" s="103"/>
      <c r="M74" s="104">
        <f t="shared" si="28"/>
        <v>0</v>
      </c>
      <c r="N74" s="105">
        <f t="shared" si="17"/>
        <v>0</v>
      </c>
      <c r="O74" s="111">
        <f t="shared" si="24"/>
        <v>0</v>
      </c>
      <c r="P74" s="112">
        <f t="shared" si="25"/>
        <v>0</v>
      </c>
      <c r="Q74" s="112">
        <f t="shared" si="26"/>
        <v>0</v>
      </c>
      <c r="R74" s="115">
        <f t="shared" si="29"/>
        <v>0</v>
      </c>
      <c r="S74" s="113"/>
      <c r="T74" s="23">
        <v>495</v>
      </c>
      <c r="U74" s="23">
        <f t="shared" si="10"/>
        <v>450</v>
      </c>
      <c r="V74" s="60">
        <f t="shared" si="11"/>
        <v>45</v>
      </c>
      <c r="W74" s="23"/>
      <c r="X74" s="23"/>
      <c r="Y74" s="108">
        <f t="shared" si="27"/>
        <v>12</v>
      </c>
      <c r="Z74" s="109">
        <f t="shared" si="18"/>
        <v>5400</v>
      </c>
      <c r="AA74" s="114">
        <f t="shared" si="20"/>
        <v>540</v>
      </c>
      <c r="AB74" s="114">
        <f t="shared" si="21"/>
        <v>0</v>
      </c>
      <c r="AC74" s="114">
        <f t="shared" si="12"/>
        <v>0</v>
      </c>
      <c r="AD74" s="115">
        <f t="shared" si="19"/>
        <v>5940</v>
      </c>
      <c r="AF74" s="149">
        <v>1</v>
      </c>
      <c r="AG74" s="150">
        <v>12</v>
      </c>
      <c r="AH74" s="151">
        <f t="shared" si="30"/>
        <v>5400</v>
      </c>
      <c r="AI74" s="151">
        <f t="shared" si="31"/>
        <v>540</v>
      </c>
      <c r="AJ74" s="151">
        <f t="shared" si="32"/>
        <v>0</v>
      </c>
      <c r="AK74" s="151">
        <f t="shared" si="33"/>
        <v>0</v>
      </c>
    </row>
    <row r="75" spans="1:37" s="116" customFormat="1">
      <c r="A75" s="99">
        <v>64</v>
      </c>
      <c r="B75" s="100"/>
      <c r="C75" s="101">
        <v>40483</v>
      </c>
      <c r="D75" s="80">
        <v>41274</v>
      </c>
      <c r="E75" s="23">
        <v>550</v>
      </c>
      <c r="F75" s="23">
        <f t="shared" si="6"/>
        <v>500</v>
      </c>
      <c r="G75" s="60">
        <f t="shared" si="7"/>
        <v>50</v>
      </c>
      <c r="H75" s="23"/>
      <c r="I75" s="23"/>
      <c r="J75" s="102">
        <f t="shared" si="23"/>
        <v>12</v>
      </c>
      <c r="K75" s="103">
        <f t="shared" si="8"/>
        <v>12</v>
      </c>
      <c r="L75" s="103"/>
      <c r="M75" s="104"/>
      <c r="N75" s="105">
        <f t="shared" si="17"/>
        <v>0</v>
      </c>
      <c r="O75" s="111"/>
      <c r="P75" s="112"/>
      <c r="Q75" s="112"/>
      <c r="R75" s="115"/>
      <c r="S75" s="113"/>
      <c r="T75" s="23"/>
      <c r="U75" s="23">
        <f t="shared" si="10"/>
        <v>0</v>
      </c>
      <c r="V75" s="60">
        <f t="shared" si="11"/>
        <v>0</v>
      </c>
      <c r="W75" s="23"/>
      <c r="X75" s="23"/>
      <c r="Y75" s="108"/>
      <c r="Z75" s="109">
        <f t="shared" si="18"/>
        <v>0</v>
      </c>
      <c r="AA75" s="114"/>
      <c r="AB75" s="114"/>
      <c r="AC75" s="114"/>
      <c r="AD75" s="115"/>
      <c r="AF75" s="149">
        <v>1</v>
      </c>
      <c r="AG75" s="150">
        <v>12</v>
      </c>
      <c r="AH75" s="151">
        <f t="shared" si="30"/>
        <v>0</v>
      </c>
      <c r="AI75" s="151">
        <f t="shared" si="31"/>
        <v>0</v>
      </c>
      <c r="AJ75" s="151">
        <f t="shared" si="32"/>
        <v>0</v>
      </c>
      <c r="AK75" s="151">
        <f t="shared" si="33"/>
        <v>0</v>
      </c>
    </row>
    <row r="76" spans="1:37" s="116" customFormat="1">
      <c r="A76" s="99">
        <v>65</v>
      </c>
      <c r="B76" s="100" t="s">
        <v>26</v>
      </c>
      <c r="C76" s="101">
        <v>36526</v>
      </c>
      <c r="D76" s="80">
        <v>41182</v>
      </c>
      <c r="E76" s="23">
        <v>600</v>
      </c>
      <c r="F76" s="23">
        <f t="shared" ref="F76:F139" si="34">E76*10/11</f>
        <v>545.4545454545455</v>
      </c>
      <c r="G76" s="60">
        <f t="shared" ref="G76:G139" si="35">F76/10</f>
        <v>54.545454545454547</v>
      </c>
      <c r="H76" s="23"/>
      <c r="I76" s="23"/>
      <c r="J76" s="102">
        <f t="shared" ref="J76:J111" si="36">IF(ISNUMBER(C76), IF(YEAR(C76) = An,  12-MONTH(C76)+1, 12), 12)</f>
        <v>12</v>
      </c>
      <c r="K76" s="103">
        <f t="shared" ref="K76:K139" si="37" xml:space="preserve"> An*12+12 -YEAR(D76)*12-MONTH(D76)</f>
        <v>15</v>
      </c>
      <c r="L76" s="103"/>
      <c r="M76" s="104">
        <f t="shared" si="28"/>
        <v>3</v>
      </c>
      <c r="N76" s="105">
        <f t="shared" si="17"/>
        <v>1636.3636363636365</v>
      </c>
      <c r="O76" s="111">
        <f t="shared" ref="O76:O111" si="38">M76*G76</f>
        <v>163.63636363636363</v>
      </c>
      <c r="P76" s="112">
        <f t="shared" ref="P76:P111" si="39">M76*H76</f>
        <v>0</v>
      </c>
      <c r="Q76" s="112">
        <f t="shared" ref="Q76:Q111" si="40">M76*I76</f>
        <v>0</v>
      </c>
      <c r="R76" s="115">
        <f t="shared" si="29"/>
        <v>1800</v>
      </c>
      <c r="S76" s="113"/>
      <c r="T76" s="23">
        <v>600</v>
      </c>
      <c r="U76" s="23">
        <f t="shared" ref="U76:U139" si="41">T76*10/11</f>
        <v>545.4545454545455</v>
      </c>
      <c r="V76" s="60">
        <f t="shared" ref="V76:V139" si="42">U76/10</f>
        <v>54.545454545454547</v>
      </c>
      <c r="W76" s="23"/>
      <c r="X76" s="23"/>
      <c r="Y76" s="108">
        <f t="shared" ref="Y76:Y111" si="43">K76-M76</f>
        <v>12</v>
      </c>
      <c r="Z76" s="109">
        <f t="shared" si="18"/>
        <v>6545.454545454546</v>
      </c>
      <c r="AA76" s="114">
        <f t="shared" si="20"/>
        <v>654.5454545454545</v>
      </c>
      <c r="AB76" s="114">
        <f t="shared" si="21"/>
        <v>0</v>
      </c>
      <c r="AC76" s="114">
        <f t="shared" si="12"/>
        <v>0</v>
      </c>
      <c r="AD76" s="115">
        <f t="shared" si="19"/>
        <v>7200</v>
      </c>
      <c r="AF76" s="149">
        <v>1</v>
      </c>
      <c r="AG76" s="150">
        <v>12</v>
      </c>
      <c r="AH76" s="151">
        <f t="shared" si="30"/>
        <v>6545.454545454546</v>
      </c>
      <c r="AI76" s="151">
        <f t="shared" si="31"/>
        <v>654.54545454545462</v>
      </c>
      <c r="AJ76" s="151">
        <f t="shared" si="32"/>
        <v>0</v>
      </c>
      <c r="AK76" s="151">
        <f t="shared" si="33"/>
        <v>0</v>
      </c>
    </row>
    <row r="77" spans="1:37" s="116" customFormat="1">
      <c r="A77" s="99">
        <v>66</v>
      </c>
      <c r="B77" s="100" t="s">
        <v>26</v>
      </c>
      <c r="C77" s="101">
        <v>36526</v>
      </c>
      <c r="D77" s="80">
        <v>40999</v>
      </c>
      <c r="E77" s="23">
        <v>550</v>
      </c>
      <c r="F77" s="23">
        <f t="shared" si="34"/>
        <v>500</v>
      </c>
      <c r="G77" s="60">
        <f t="shared" si="35"/>
        <v>50</v>
      </c>
      <c r="H77" s="23"/>
      <c r="I77" s="23"/>
      <c r="J77" s="102">
        <f t="shared" si="36"/>
        <v>12</v>
      </c>
      <c r="K77" s="103">
        <f t="shared" si="37"/>
        <v>21</v>
      </c>
      <c r="L77" s="103"/>
      <c r="M77" s="104">
        <f t="shared" si="28"/>
        <v>9</v>
      </c>
      <c r="N77" s="105">
        <f t="shared" ref="N77:N139" si="44">M77*F77</f>
        <v>4500</v>
      </c>
      <c r="O77" s="111">
        <f t="shared" si="38"/>
        <v>450</v>
      </c>
      <c r="P77" s="112">
        <f t="shared" si="39"/>
        <v>0</v>
      </c>
      <c r="Q77" s="112">
        <f t="shared" si="40"/>
        <v>0</v>
      </c>
      <c r="R77" s="115">
        <f t="shared" si="29"/>
        <v>4950</v>
      </c>
      <c r="S77" s="113"/>
      <c r="T77" s="23">
        <v>550</v>
      </c>
      <c r="U77" s="23">
        <f t="shared" si="41"/>
        <v>500</v>
      </c>
      <c r="V77" s="60">
        <f t="shared" si="42"/>
        <v>50</v>
      </c>
      <c r="W77" s="23"/>
      <c r="X77" s="23"/>
      <c r="Y77" s="108">
        <f t="shared" si="43"/>
        <v>12</v>
      </c>
      <c r="Z77" s="109">
        <f t="shared" ref="Z77:Z139" si="45">Y77*U77</f>
        <v>6000</v>
      </c>
      <c r="AA77" s="114">
        <f t="shared" si="20"/>
        <v>600</v>
      </c>
      <c r="AB77" s="114">
        <f t="shared" si="21"/>
        <v>0</v>
      </c>
      <c r="AC77" s="114">
        <f t="shared" ref="AC77:AC138" si="46">Y77*X77</f>
        <v>0</v>
      </c>
      <c r="AD77" s="115">
        <f t="shared" ref="AD77:AD138" si="47">SUM(Z77:AC77)</f>
        <v>6600</v>
      </c>
      <c r="AF77" s="149">
        <v>1</v>
      </c>
      <c r="AG77" s="150">
        <v>12</v>
      </c>
      <c r="AH77" s="151">
        <f t="shared" si="30"/>
        <v>6000</v>
      </c>
      <c r="AI77" s="151">
        <f t="shared" si="31"/>
        <v>600</v>
      </c>
      <c r="AJ77" s="151">
        <f t="shared" si="32"/>
        <v>0</v>
      </c>
      <c r="AK77" s="151">
        <f t="shared" si="33"/>
        <v>0</v>
      </c>
    </row>
    <row r="78" spans="1:37" s="116" customFormat="1">
      <c r="A78" s="99">
        <v>67</v>
      </c>
      <c r="B78" s="100" t="s">
        <v>26</v>
      </c>
      <c r="C78" s="101">
        <v>36526</v>
      </c>
      <c r="D78" s="80">
        <v>41213</v>
      </c>
      <c r="E78" s="23">
        <v>660</v>
      </c>
      <c r="F78" s="23">
        <f t="shared" si="34"/>
        <v>600</v>
      </c>
      <c r="G78" s="60">
        <f t="shared" si="35"/>
        <v>60</v>
      </c>
      <c r="H78" s="23"/>
      <c r="I78" s="23"/>
      <c r="J78" s="102">
        <f t="shared" si="36"/>
        <v>12</v>
      </c>
      <c r="K78" s="103">
        <f t="shared" si="37"/>
        <v>14</v>
      </c>
      <c r="L78" s="103"/>
      <c r="M78" s="104">
        <f t="shared" si="28"/>
        <v>2</v>
      </c>
      <c r="N78" s="105">
        <f t="shared" si="44"/>
        <v>1200</v>
      </c>
      <c r="O78" s="111">
        <f t="shared" si="38"/>
        <v>120</v>
      </c>
      <c r="P78" s="112">
        <f t="shared" si="39"/>
        <v>0</v>
      </c>
      <c r="Q78" s="112">
        <f t="shared" si="40"/>
        <v>0</v>
      </c>
      <c r="R78" s="115">
        <f t="shared" si="29"/>
        <v>1320</v>
      </c>
      <c r="S78" s="113"/>
      <c r="T78" s="23">
        <v>660</v>
      </c>
      <c r="U78" s="23">
        <f t="shared" si="41"/>
        <v>600</v>
      </c>
      <c r="V78" s="60">
        <f t="shared" si="42"/>
        <v>60</v>
      </c>
      <c r="W78" s="23"/>
      <c r="X78" s="23"/>
      <c r="Y78" s="108">
        <f t="shared" si="43"/>
        <v>12</v>
      </c>
      <c r="Z78" s="109">
        <f t="shared" si="45"/>
        <v>7200</v>
      </c>
      <c r="AA78" s="114">
        <f t="shared" si="20"/>
        <v>720</v>
      </c>
      <c r="AB78" s="114">
        <f t="shared" si="21"/>
        <v>0</v>
      </c>
      <c r="AC78" s="114">
        <f t="shared" si="46"/>
        <v>0</v>
      </c>
      <c r="AD78" s="115">
        <f t="shared" si="47"/>
        <v>7920</v>
      </c>
      <c r="AF78" s="149">
        <v>1</v>
      </c>
      <c r="AG78" s="150">
        <v>12</v>
      </c>
      <c r="AH78" s="151">
        <f t="shared" si="30"/>
        <v>7200</v>
      </c>
      <c r="AI78" s="151">
        <f t="shared" si="31"/>
        <v>720</v>
      </c>
      <c r="AJ78" s="151">
        <f t="shared" si="32"/>
        <v>0</v>
      </c>
      <c r="AK78" s="151">
        <f t="shared" si="33"/>
        <v>0</v>
      </c>
    </row>
    <row r="79" spans="1:37" s="116" customFormat="1">
      <c r="A79" s="99">
        <v>68</v>
      </c>
      <c r="B79" s="100" t="s">
        <v>26</v>
      </c>
      <c r="C79" s="101">
        <v>36526</v>
      </c>
      <c r="D79" s="80">
        <v>41274</v>
      </c>
      <c r="E79" s="23"/>
      <c r="F79" s="23">
        <f t="shared" si="34"/>
        <v>0</v>
      </c>
      <c r="G79" s="60">
        <f t="shared" si="35"/>
        <v>0</v>
      </c>
      <c r="H79" s="23"/>
      <c r="I79" s="23"/>
      <c r="J79" s="102">
        <f t="shared" si="36"/>
        <v>12</v>
      </c>
      <c r="K79" s="103">
        <f t="shared" si="37"/>
        <v>12</v>
      </c>
      <c r="L79" s="103"/>
      <c r="M79" s="104">
        <f t="shared" si="28"/>
        <v>0</v>
      </c>
      <c r="N79" s="105">
        <f t="shared" si="44"/>
        <v>0</v>
      </c>
      <c r="O79" s="111">
        <f t="shared" si="38"/>
        <v>0</v>
      </c>
      <c r="P79" s="112">
        <f t="shared" si="39"/>
        <v>0</v>
      </c>
      <c r="Q79" s="112">
        <f t="shared" si="40"/>
        <v>0</v>
      </c>
      <c r="R79" s="115">
        <f t="shared" si="29"/>
        <v>0</v>
      </c>
      <c r="S79" s="113"/>
      <c r="T79" s="23"/>
      <c r="U79" s="23">
        <f t="shared" si="41"/>
        <v>0</v>
      </c>
      <c r="V79" s="60">
        <f t="shared" si="42"/>
        <v>0</v>
      </c>
      <c r="W79" s="23"/>
      <c r="X79" s="23"/>
      <c r="Y79" s="108">
        <f t="shared" si="43"/>
        <v>12</v>
      </c>
      <c r="Z79" s="109">
        <f t="shared" si="45"/>
        <v>0</v>
      </c>
      <c r="AA79" s="114">
        <f t="shared" si="20"/>
        <v>0</v>
      </c>
      <c r="AB79" s="114">
        <f t="shared" si="21"/>
        <v>0</v>
      </c>
      <c r="AC79" s="114">
        <f t="shared" si="46"/>
        <v>0</v>
      </c>
      <c r="AD79" s="115">
        <f t="shared" si="47"/>
        <v>0</v>
      </c>
      <c r="AF79" s="149">
        <v>1</v>
      </c>
      <c r="AG79" s="150">
        <v>12</v>
      </c>
      <c r="AH79" s="151">
        <f t="shared" si="30"/>
        <v>0</v>
      </c>
      <c r="AI79" s="151">
        <f t="shared" si="31"/>
        <v>0</v>
      </c>
      <c r="AJ79" s="151">
        <f t="shared" si="32"/>
        <v>0</v>
      </c>
      <c r="AK79" s="151">
        <f t="shared" si="33"/>
        <v>0</v>
      </c>
    </row>
    <row r="80" spans="1:37" s="116" customFormat="1">
      <c r="A80" s="99">
        <v>69</v>
      </c>
      <c r="B80" s="100" t="s">
        <v>26</v>
      </c>
      <c r="C80" s="101">
        <v>36526</v>
      </c>
      <c r="D80" s="80">
        <v>41274</v>
      </c>
      <c r="E80" s="23">
        <v>440</v>
      </c>
      <c r="F80" s="23">
        <f t="shared" si="34"/>
        <v>400</v>
      </c>
      <c r="G80" s="60">
        <f t="shared" si="35"/>
        <v>40</v>
      </c>
      <c r="H80" s="23"/>
      <c r="I80" s="23"/>
      <c r="J80" s="102">
        <f t="shared" si="36"/>
        <v>12</v>
      </c>
      <c r="K80" s="103">
        <f t="shared" si="37"/>
        <v>12</v>
      </c>
      <c r="L80" s="103"/>
      <c r="M80" s="104">
        <f t="shared" si="28"/>
        <v>0</v>
      </c>
      <c r="N80" s="105">
        <f t="shared" si="44"/>
        <v>0</v>
      </c>
      <c r="O80" s="111">
        <f t="shared" si="38"/>
        <v>0</v>
      </c>
      <c r="P80" s="112">
        <f t="shared" si="39"/>
        <v>0</v>
      </c>
      <c r="Q80" s="112">
        <f t="shared" si="40"/>
        <v>0</v>
      </c>
      <c r="R80" s="115">
        <f t="shared" si="29"/>
        <v>0</v>
      </c>
      <c r="S80" s="113"/>
      <c r="T80" s="23">
        <v>440</v>
      </c>
      <c r="U80" s="23">
        <f t="shared" si="41"/>
        <v>400</v>
      </c>
      <c r="V80" s="60">
        <f t="shared" si="42"/>
        <v>40</v>
      </c>
      <c r="W80" s="23"/>
      <c r="X80" s="23"/>
      <c r="Y80" s="108">
        <f t="shared" si="43"/>
        <v>12</v>
      </c>
      <c r="Z80" s="109">
        <f t="shared" si="45"/>
        <v>4800</v>
      </c>
      <c r="AA80" s="114">
        <f t="shared" ref="AA80:AA139" si="48">Y80*V80</f>
        <v>480</v>
      </c>
      <c r="AB80" s="114">
        <f t="shared" ref="AB80:AB139" si="49">Y80*W80</f>
        <v>0</v>
      </c>
      <c r="AC80" s="114">
        <f t="shared" si="46"/>
        <v>0</v>
      </c>
      <c r="AD80" s="115">
        <f t="shared" si="47"/>
        <v>5280</v>
      </c>
      <c r="AF80" s="149">
        <v>1</v>
      </c>
      <c r="AG80" s="150">
        <v>12</v>
      </c>
      <c r="AH80" s="151">
        <f t="shared" si="30"/>
        <v>4800</v>
      </c>
      <c r="AI80" s="151">
        <f t="shared" si="31"/>
        <v>480</v>
      </c>
      <c r="AJ80" s="151">
        <f t="shared" si="32"/>
        <v>0</v>
      </c>
      <c r="AK80" s="151">
        <f t="shared" si="33"/>
        <v>0</v>
      </c>
    </row>
    <row r="81" spans="1:37" s="116" customFormat="1">
      <c r="A81" s="99">
        <v>70</v>
      </c>
      <c r="B81" s="100" t="s">
        <v>26</v>
      </c>
      <c r="C81" s="101">
        <v>36526</v>
      </c>
      <c r="D81" s="80">
        <v>41274</v>
      </c>
      <c r="E81" s="23">
        <v>330</v>
      </c>
      <c r="F81" s="23">
        <f t="shared" si="34"/>
        <v>300</v>
      </c>
      <c r="G81" s="60">
        <f t="shared" si="35"/>
        <v>30</v>
      </c>
      <c r="H81" s="23"/>
      <c r="I81" s="23"/>
      <c r="J81" s="102">
        <f t="shared" si="36"/>
        <v>12</v>
      </c>
      <c r="K81" s="103">
        <f t="shared" si="37"/>
        <v>12</v>
      </c>
      <c r="L81" s="103"/>
      <c r="M81" s="104">
        <f t="shared" si="28"/>
        <v>0</v>
      </c>
      <c r="N81" s="105">
        <f t="shared" si="44"/>
        <v>0</v>
      </c>
      <c r="O81" s="111">
        <f t="shared" si="38"/>
        <v>0</v>
      </c>
      <c r="P81" s="112">
        <f t="shared" si="39"/>
        <v>0</v>
      </c>
      <c r="Q81" s="112">
        <f t="shared" si="40"/>
        <v>0</v>
      </c>
      <c r="R81" s="115">
        <f t="shared" si="29"/>
        <v>0</v>
      </c>
      <c r="S81" s="113"/>
      <c r="T81" s="23">
        <v>330</v>
      </c>
      <c r="U81" s="23">
        <f t="shared" si="41"/>
        <v>300</v>
      </c>
      <c r="V81" s="60">
        <f t="shared" si="42"/>
        <v>30</v>
      </c>
      <c r="W81" s="23"/>
      <c r="X81" s="23"/>
      <c r="Y81" s="108">
        <f t="shared" si="43"/>
        <v>12</v>
      </c>
      <c r="Z81" s="109">
        <f t="shared" si="45"/>
        <v>3600</v>
      </c>
      <c r="AA81" s="114">
        <f t="shared" si="48"/>
        <v>360</v>
      </c>
      <c r="AB81" s="114">
        <f t="shared" si="49"/>
        <v>0</v>
      </c>
      <c r="AC81" s="114">
        <f t="shared" si="46"/>
        <v>0</v>
      </c>
      <c r="AD81" s="115">
        <f t="shared" si="47"/>
        <v>3960</v>
      </c>
      <c r="AF81" s="149">
        <v>1</v>
      </c>
      <c r="AG81" s="150">
        <v>12</v>
      </c>
      <c r="AH81" s="151">
        <f t="shared" si="30"/>
        <v>3600</v>
      </c>
      <c r="AI81" s="151">
        <f t="shared" si="31"/>
        <v>360</v>
      </c>
      <c r="AJ81" s="151">
        <f t="shared" si="32"/>
        <v>0</v>
      </c>
      <c r="AK81" s="151">
        <f t="shared" si="33"/>
        <v>0</v>
      </c>
    </row>
    <row r="82" spans="1:37" s="116" customFormat="1">
      <c r="A82" s="99" t="s">
        <v>35</v>
      </c>
      <c r="B82" s="100"/>
      <c r="C82" s="101">
        <v>36526</v>
      </c>
      <c r="D82" s="80">
        <v>41152</v>
      </c>
      <c r="E82" s="23">
        <v>495</v>
      </c>
      <c r="F82" s="23">
        <f t="shared" si="34"/>
        <v>450</v>
      </c>
      <c r="G82" s="60">
        <f t="shared" si="35"/>
        <v>45</v>
      </c>
      <c r="H82" s="23"/>
      <c r="I82" s="23"/>
      <c r="J82" s="102">
        <f t="shared" si="36"/>
        <v>12</v>
      </c>
      <c r="K82" s="103">
        <f t="shared" si="37"/>
        <v>16</v>
      </c>
      <c r="L82" s="103"/>
      <c r="M82" s="104">
        <f t="shared" si="28"/>
        <v>4</v>
      </c>
      <c r="N82" s="105">
        <f t="shared" si="44"/>
        <v>1800</v>
      </c>
      <c r="O82" s="111">
        <f t="shared" si="38"/>
        <v>180</v>
      </c>
      <c r="P82" s="112">
        <f t="shared" si="39"/>
        <v>0</v>
      </c>
      <c r="Q82" s="112">
        <f t="shared" si="40"/>
        <v>0</v>
      </c>
      <c r="R82" s="115">
        <f t="shared" si="29"/>
        <v>1980</v>
      </c>
      <c r="S82" s="113"/>
      <c r="T82" s="23">
        <v>495</v>
      </c>
      <c r="U82" s="23">
        <f t="shared" si="41"/>
        <v>450</v>
      </c>
      <c r="V82" s="60">
        <f t="shared" si="42"/>
        <v>45</v>
      </c>
      <c r="W82" s="23"/>
      <c r="X82" s="23"/>
      <c r="Y82" s="108">
        <f t="shared" si="43"/>
        <v>12</v>
      </c>
      <c r="Z82" s="109">
        <f t="shared" si="45"/>
        <v>5400</v>
      </c>
      <c r="AA82" s="114">
        <f t="shared" si="48"/>
        <v>540</v>
      </c>
      <c r="AB82" s="114">
        <f t="shared" si="49"/>
        <v>0</v>
      </c>
      <c r="AC82" s="114">
        <f t="shared" si="46"/>
        <v>0</v>
      </c>
      <c r="AD82" s="115"/>
      <c r="AF82" s="149">
        <v>1</v>
      </c>
      <c r="AG82" s="150">
        <v>12</v>
      </c>
      <c r="AH82" s="151">
        <f t="shared" si="30"/>
        <v>5400</v>
      </c>
      <c r="AI82" s="151">
        <f t="shared" si="31"/>
        <v>540</v>
      </c>
      <c r="AJ82" s="151">
        <f t="shared" si="32"/>
        <v>0</v>
      </c>
      <c r="AK82" s="151">
        <f t="shared" si="33"/>
        <v>0</v>
      </c>
    </row>
    <row r="83" spans="1:37" s="116" customFormat="1">
      <c r="A83" s="99">
        <v>71</v>
      </c>
      <c r="B83" s="100" t="s">
        <v>26</v>
      </c>
      <c r="C83" s="101">
        <v>36526</v>
      </c>
      <c r="D83" s="80">
        <v>41152</v>
      </c>
      <c r="E83" s="23">
        <v>495</v>
      </c>
      <c r="F83" s="23">
        <f t="shared" si="34"/>
        <v>450</v>
      </c>
      <c r="G83" s="60">
        <f t="shared" si="35"/>
        <v>45</v>
      </c>
      <c r="H83" s="23"/>
      <c r="I83" s="23"/>
      <c r="J83" s="102">
        <f t="shared" si="36"/>
        <v>12</v>
      </c>
      <c r="K83" s="103">
        <f t="shared" si="37"/>
        <v>16</v>
      </c>
      <c r="L83" s="103"/>
      <c r="M83" s="104">
        <f t="shared" si="28"/>
        <v>4</v>
      </c>
      <c r="N83" s="105">
        <f t="shared" si="44"/>
        <v>1800</v>
      </c>
      <c r="O83" s="111">
        <f t="shared" si="38"/>
        <v>180</v>
      </c>
      <c r="P83" s="112">
        <f t="shared" si="39"/>
        <v>0</v>
      </c>
      <c r="Q83" s="112">
        <f t="shared" si="40"/>
        <v>0</v>
      </c>
      <c r="R83" s="115">
        <f t="shared" si="29"/>
        <v>1980</v>
      </c>
      <c r="S83" s="113"/>
      <c r="T83" s="23">
        <v>495</v>
      </c>
      <c r="U83" s="23">
        <f t="shared" si="41"/>
        <v>450</v>
      </c>
      <c r="V83" s="60">
        <f t="shared" si="42"/>
        <v>45</v>
      </c>
      <c r="W83" s="23"/>
      <c r="X83" s="23"/>
      <c r="Y83" s="108">
        <f t="shared" si="43"/>
        <v>12</v>
      </c>
      <c r="Z83" s="109">
        <f t="shared" si="45"/>
        <v>5400</v>
      </c>
      <c r="AA83" s="114">
        <f t="shared" si="48"/>
        <v>540</v>
      </c>
      <c r="AB83" s="114">
        <f t="shared" si="49"/>
        <v>0</v>
      </c>
      <c r="AC83" s="114">
        <f t="shared" si="46"/>
        <v>0</v>
      </c>
      <c r="AD83" s="115">
        <f t="shared" si="47"/>
        <v>5940</v>
      </c>
      <c r="AF83" s="149">
        <v>1</v>
      </c>
      <c r="AG83" s="150">
        <v>12</v>
      </c>
      <c r="AH83" s="151">
        <f t="shared" si="30"/>
        <v>5400</v>
      </c>
      <c r="AI83" s="151">
        <f t="shared" si="31"/>
        <v>540</v>
      </c>
      <c r="AJ83" s="151">
        <f t="shared" si="32"/>
        <v>0</v>
      </c>
      <c r="AK83" s="151">
        <f t="shared" si="33"/>
        <v>0</v>
      </c>
    </row>
    <row r="84" spans="1:37" s="116" customFormat="1">
      <c r="A84" s="99">
        <v>72</v>
      </c>
      <c r="B84" s="100" t="s">
        <v>26</v>
      </c>
      <c r="C84" s="101">
        <v>36526</v>
      </c>
      <c r="D84" s="80">
        <v>41274</v>
      </c>
      <c r="E84" s="23"/>
      <c r="F84" s="23">
        <f t="shared" si="34"/>
        <v>0</v>
      </c>
      <c r="G84" s="60">
        <f t="shared" si="35"/>
        <v>0</v>
      </c>
      <c r="H84" s="23"/>
      <c r="I84" s="23"/>
      <c r="J84" s="102">
        <f t="shared" si="36"/>
        <v>12</v>
      </c>
      <c r="K84" s="103">
        <f t="shared" si="37"/>
        <v>12</v>
      </c>
      <c r="L84" s="103"/>
      <c r="M84" s="104">
        <f t="shared" si="28"/>
        <v>0</v>
      </c>
      <c r="N84" s="105">
        <f t="shared" si="44"/>
        <v>0</v>
      </c>
      <c r="O84" s="111">
        <f t="shared" si="38"/>
        <v>0</v>
      </c>
      <c r="P84" s="112">
        <f t="shared" si="39"/>
        <v>0</v>
      </c>
      <c r="Q84" s="112">
        <f t="shared" si="40"/>
        <v>0</v>
      </c>
      <c r="R84" s="115">
        <f t="shared" si="29"/>
        <v>0</v>
      </c>
      <c r="S84" s="113"/>
      <c r="T84" s="23"/>
      <c r="U84" s="23">
        <f t="shared" si="41"/>
        <v>0</v>
      </c>
      <c r="V84" s="60">
        <f t="shared" si="42"/>
        <v>0</v>
      </c>
      <c r="W84" s="23"/>
      <c r="X84" s="23"/>
      <c r="Y84" s="108">
        <f t="shared" si="43"/>
        <v>12</v>
      </c>
      <c r="Z84" s="109">
        <f t="shared" si="45"/>
        <v>0</v>
      </c>
      <c r="AA84" s="114">
        <f t="shared" si="48"/>
        <v>0</v>
      </c>
      <c r="AB84" s="114">
        <f t="shared" si="49"/>
        <v>0</v>
      </c>
      <c r="AC84" s="114">
        <f t="shared" si="46"/>
        <v>0</v>
      </c>
      <c r="AD84" s="115">
        <f t="shared" si="47"/>
        <v>0</v>
      </c>
      <c r="AF84" s="149">
        <v>1</v>
      </c>
      <c r="AG84" s="150">
        <v>12</v>
      </c>
      <c r="AH84" s="151">
        <f t="shared" si="30"/>
        <v>0</v>
      </c>
      <c r="AI84" s="151">
        <f t="shared" si="31"/>
        <v>0</v>
      </c>
      <c r="AJ84" s="151">
        <f t="shared" si="32"/>
        <v>0</v>
      </c>
      <c r="AK84" s="151">
        <f t="shared" si="33"/>
        <v>0</v>
      </c>
    </row>
    <row r="85" spans="1:37" s="116" customFormat="1">
      <c r="A85" s="99">
        <v>73</v>
      </c>
      <c r="B85" s="100" t="s">
        <v>26</v>
      </c>
      <c r="C85" s="101">
        <v>36526</v>
      </c>
      <c r="D85" s="80">
        <v>41274</v>
      </c>
      <c r="E85" s="23">
        <v>275</v>
      </c>
      <c r="F85" s="23">
        <f t="shared" si="34"/>
        <v>250</v>
      </c>
      <c r="G85" s="60">
        <f t="shared" si="35"/>
        <v>25</v>
      </c>
      <c r="H85" s="23"/>
      <c r="I85" s="23"/>
      <c r="J85" s="102">
        <f t="shared" si="36"/>
        <v>12</v>
      </c>
      <c r="K85" s="103">
        <f t="shared" si="37"/>
        <v>12</v>
      </c>
      <c r="L85" s="103"/>
      <c r="M85" s="104">
        <f t="shared" si="28"/>
        <v>0</v>
      </c>
      <c r="N85" s="105">
        <f t="shared" si="44"/>
        <v>0</v>
      </c>
      <c r="O85" s="111">
        <f t="shared" si="38"/>
        <v>0</v>
      </c>
      <c r="P85" s="112">
        <f t="shared" si="39"/>
        <v>0</v>
      </c>
      <c r="Q85" s="112">
        <f t="shared" si="40"/>
        <v>0</v>
      </c>
      <c r="R85" s="115">
        <f t="shared" si="29"/>
        <v>0</v>
      </c>
      <c r="S85" s="113"/>
      <c r="T85" s="23">
        <v>275</v>
      </c>
      <c r="U85" s="23">
        <f t="shared" si="41"/>
        <v>250</v>
      </c>
      <c r="V85" s="60">
        <f t="shared" si="42"/>
        <v>25</v>
      </c>
      <c r="W85" s="23"/>
      <c r="X85" s="23"/>
      <c r="Y85" s="108">
        <f t="shared" si="43"/>
        <v>12</v>
      </c>
      <c r="Z85" s="109">
        <f t="shared" si="45"/>
        <v>3000</v>
      </c>
      <c r="AA85" s="114">
        <f t="shared" si="48"/>
        <v>300</v>
      </c>
      <c r="AB85" s="114">
        <f t="shared" si="49"/>
        <v>0</v>
      </c>
      <c r="AC85" s="114">
        <f t="shared" si="46"/>
        <v>0</v>
      </c>
      <c r="AD85" s="115">
        <f t="shared" si="47"/>
        <v>3300</v>
      </c>
      <c r="AF85" s="149">
        <v>1</v>
      </c>
      <c r="AG85" s="150">
        <v>12</v>
      </c>
      <c r="AH85" s="151">
        <f t="shared" si="30"/>
        <v>3000</v>
      </c>
      <c r="AI85" s="151">
        <f t="shared" si="31"/>
        <v>300</v>
      </c>
      <c r="AJ85" s="151">
        <f t="shared" si="32"/>
        <v>0</v>
      </c>
      <c r="AK85" s="151">
        <f t="shared" si="33"/>
        <v>0</v>
      </c>
    </row>
    <row r="86" spans="1:37" s="116" customFormat="1">
      <c r="A86" s="99">
        <v>74</v>
      </c>
      <c r="B86" s="100" t="s">
        <v>26</v>
      </c>
      <c r="C86" s="101">
        <v>36526</v>
      </c>
      <c r="D86" s="80">
        <v>41274</v>
      </c>
      <c r="E86" s="23"/>
      <c r="F86" s="23">
        <f t="shared" si="34"/>
        <v>0</v>
      </c>
      <c r="G86" s="60">
        <f t="shared" si="35"/>
        <v>0</v>
      </c>
      <c r="H86" s="23"/>
      <c r="I86" s="23"/>
      <c r="J86" s="102">
        <f t="shared" si="36"/>
        <v>12</v>
      </c>
      <c r="K86" s="103">
        <f t="shared" si="37"/>
        <v>12</v>
      </c>
      <c r="L86" s="103"/>
      <c r="M86" s="104">
        <f t="shared" si="28"/>
        <v>0</v>
      </c>
      <c r="N86" s="105">
        <f t="shared" si="44"/>
        <v>0</v>
      </c>
      <c r="O86" s="111">
        <f t="shared" si="38"/>
        <v>0</v>
      </c>
      <c r="P86" s="112">
        <f t="shared" si="39"/>
        <v>0</v>
      </c>
      <c r="Q86" s="112">
        <f t="shared" si="40"/>
        <v>0</v>
      </c>
      <c r="R86" s="115">
        <f t="shared" si="29"/>
        <v>0</v>
      </c>
      <c r="S86" s="113"/>
      <c r="T86" s="23"/>
      <c r="U86" s="23">
        <f t="shared" si="41"/>
        <v>0</v>
      </c>
      <c r="V86" s="60">
        <f t="shared" si="42"/>
        <v>0</v>
      </c>
      <c r="W86" s="23"/>
      <c r="X86" s="23"/>
      <c r="Y86" s="108">
        <f t="shared" si="43"/>
        <v>12</v>
      </c>
      <c r="Z86" s="109">
        <f t="shared" si="45"/>
        <v>0</v>
      </c>
      <c r="AA86" s="114">
        <f t="shared" si="48"/>
        <v>0</v>
      </c>
      <c r="AB86" s="114">
        <f t="shared" si="49"/>
        <v>0</v>
      </c>
      <c r="AC86" s="114">
        <f t="shared" si="46"/>
        <v>0</v>
      </c>
      <c r="AD86" s="115">
        <f t="shared" si="47"/>
        <v>0</v>
      </c>
      <c r="AF86" s="149">
        <v>1</v>
      </c>
      <c r="AG86" s="150">
        <v>12</v>
      </c>
      <c r="AH86" s="151">
        <f t="shared" si="30"/>
        <v>0</v>
      </c>
      <c r="AI86" s="151">
        <f t="shared" si="31"/>
        <v>0</v>
      </c>
      <c r="AJ86" s="151">
        <f t="shared" si="32"/>
        <v>0</v>
      </c>
      <c r="AK86" s="151">
        <f t="shared" si="33"/>
        <v>0</v>
      </c>
    </row>
    <row r="87" spans="1:37" s="116" customFormat="1">
      <c r="A87" s="99">
        <v>75</v>
      </c>
      <c r="B87" s="100" t="s">
        <v>26</v>
      </c>
      <c r="C87" s="101">
        <v>36526</v>
      </c>
      <c r="D87" s="80">
        <v>40175</v>
      </c>
      <c r="E87" s="23">
        <v>550</v>
      </c>
      <c r="F87" s="23">
        <f t="shared" si="34"/>
        <v>500</v>
      </c>
      <c r="G87" s="60">
        <f t="shared" si="35"/>
        <v>50</v>
      </c>
      <c r="H87" s="23"/>
      <c r="I87" s="23"/>
      <c r="J87" s="102">
        <f t="shared" si="36"/>
        <v>12</v>
      </c>
      <c r="K87" s="103">
        <f t="shared" si="37"/>
        <v>48</v>
      </c>
      <c r="L87" s="103"/>
      <c r="M87" s="104">
        <f t="shared" si="28"/>
        <v>36</v>
      </c>
      <c r="N87" s="105">
        <f t="shared" si="44"/>
        <v>18000</v>
      </c>
      <c r="O87" s="111">
        <f t="shared" si="38"/>
        <v>1800</v>
      </c>
      <c r="P87" s="112">
        <f t="shared" si="39"/>
        <v>0</v>
      </c>
      <c r="Q87" s="112">
        <f t="shared" si="40"/>
        <v>0</v>
      </c>
      <c r="R87" s="115">
        <f t="shared" si="29"/>
        <v>19800</v>
      </c>
      <c r="S87" s="113"/>
      <c r="T87" s="23">
        <v>550</v>
      </c>
      <c r="U87" s="23">
        <f t="shared" si="41"/>
        <v>500</v>
      </c>
      <c r="V87" s="60">
        <f t="shared" si="42"/>
        <v>50</v>
      </c>
      <c r="W87" s="23"/>
      <c r="X87" s="23"/>
      <c r="Y87" s="108">
        <f t="shared" si="43"/>
        <v>12</v>
      </c>
      <c r="Z87" s="109">
        <f t="shared" si="45"/>
        <v>6000</v>
      </c>
      <c r="AA87" s="114">
        <f t="shared" si="48"/>
        <v>600</v>
      </c>
      <c r="AB87" s="114">
        <f t="shared" si="49"/>
        <v>0</v>
      </c>
      <c r="AC87" s="114">
        <f t="shared" si="46"/>
        <v>0</v>
      </c>
      <c r="AD87" s="115">
        <f t="shared" si="47"/>
        <v>6600</v>
      </c>
      <c r="AF87" s="149">
        <v>1</v>
      </c>
      <c r="AG87" s="150">
        <v>12</v>
      </c>
      <c r="AH87" s="151">
        <f t="shared" si="30"/>
        <v>6000</v>
      </c>
      <c r="AI87" s="151">
        <f t="shared" si="31"/>
        <v>600</v>
      </c>
      <c r="AJ87" s="151">
        <f t="shared" si="32"/>
        <v>0</v>
      </c>
      <c r="AK87" s="151">
        <f t="shared" si="33"/>
        <v>0</v>
      </c>
    </row>
    <row r="88" spans="1:37" s="116" customFormat="1">
      <c r="A88" s="99">
        <v>76</v>
      </c>
      <c r="B88" s="100" t="s">
        <v>26</v>
      </c>
      <c r="C88" s="101">
        <v>36526</v>
      </c>
      <c r="D88" s="80">
        <v>40908</v>
      </c>
      <c r="E88" s="23">
        <v>550</v>
      </c>
      <c r="F88" s="23">
        <f t="shared" si="34"/>
        <v>500</v>
      </c>
      <c r="G88" s="60">
        <f t="shared" si="35"/>
        <v>50</v>
      </c>
      <c r="H88" s="23"/>
      <c r="I88" s="23"/>
      <c r="J88" s="102">
        <f t="shared" si="36"/>
        <v>12</v>
      </c>
      <c r="K88" s="103">
        <f t="shared" si="37"/>
        <v>24</v>
      </c>
      <c r="L88" s="103"/>
      <c r="M88" s="104">
        <f t="shared" si="28"/>
        <v>12</v>
      </c>
      <c r="N88" s="105">
        <f t="shared" si="44"/>
        <v>6000</v>
      </c>
      <c r="O88" s="111">
        <f t="shared" si="38"/>
        <v>600</v>
      </c>
      <c r="P88" s="112">
        <f t="shared" si="39"/>
        <v>0</v>
      </c>
      <c r="Q88" s="112">
        <f t="shared" si="40"/>
        <v>0</v>
      </c>
      <c r="R88" s="115">
        <f t="shared" si="29"/>
        <v>6600</v>
      </c>
      <c r="S88" s="113"/>
      <c r="T88" s="23">
        <v>550</v>
      </c>
      <c r="U88" s="23">
        <f t="shared" si="41"/>
        <v>500</v>
      </c>
      <c r="V88" s="60">
        <f t="shared" si="42"/>
        <v>50</v>
      </c>
      <c r="W88" s="23"/>
      <c r="X88" s="23"/>
      <c r="Y88" s="108">
        <f t="shared" si="43"/>
        <v>12</v>
      </c>
      <c r="Z88" s="109">
        <f t="shared" si="45"/>
        <v>6000</v>
      </c>
      <c r="AA88" s="114">
        <f t="shared" si="48"/>
        <v>600</v>
      </c>
      <c r="AB88" s="114">
        <f t="shared" si="49"/>
        <v>0</v>
      </c>
      <c r="AC88" s="114">
        <f t="shared" si="46"/>
        <v>0</v>
      </c>
      <c r="AD88" s="115">
        <f t="shared" si="47"/>
        <v>6600</v>
      </c>
      <c r="AF88" s="149">
        <v>1</v>
      </c>
      <c r="AG88" s="150">
        <v>12</v>
      </c>
      <c r="AH88" s="151">
        <f t="shared" si="30"/>
        <v>6000</v>
      </c>
      <c r="AI88" s="151">
        <f t="shared" si="31"/>
        <v>600</v>
      </c>
      <c r="AJ88" s="151">
        <f t="shared" si="32"/>
        <v>0</v>
      </c>
      <c r="AK88" s="151">
        <f t="shared" si="33"/>
        <v>0</v>
      </c>
    </row>
    <row r="89" spans="1:37" s="116" customFormat="1">
      <c r="A89" s="141">
        <v>77</v>
      </c>
      <c r="B89" s="93" t="s">
        <v>26</v>
      </c>
      <c r="C89" s="142">
        <v>40575</v>
      </c>
      <c r="D89" s="90">
        <v>40663</v>
      </c>
      <c r="E89" s="91">
        <v>560</v>
      </c>
      <c r="F89" s="91">
        <f t="shared" si="34"/>
        <v>509.09090909090907</v>
      </c>
      <c r="G89" s="92">
        <f t="shared" si="35"/>
        <v>50.909090909090907</v>
      </c>
      <c r="H89" s="91"/>
      <c r="I89" s="91"/>
      <c r="J89" s="102">
        <f t="shared" si="36"/>
        <v>12</v>
      </c>
      <c r="K89" s="103">
        <f t="shared" si="37"/>
        <v>32</v>
      </c>
      <c r="L89" s="103"/>
      <c r="M89" s="103"/>
      <c r="N89" s="143">
        <f t="shared" si="44"/>
        <v>0</v>
      </c>
      <c r="O89" s="143">
        <f t="shared" si="38"/>
        <v>0</v>
      </c>
      <c r="P89" s="103">
        <f t="shared" si="39"/>
        <v>0</v>
      </c>
      <c r="Q89" s="103">
        <f t="shared" si="40"/>
        <v>0</v>
      </c>
      <c r="R89" s="144">
        <f t="shared" si="29"/>
        <v>0</v>
      </c>
      <c r="S89" s="145"/>
      <c r="T89" s="91">
        <v>550</v>
      </c>
      <c r="U89" s="91">
        <f t="shared" si="41"/>
        <v>500</v>
      </c>
      <c r="V89" s="92">
        <f t="shared" si="42"/>
        <v>50</v>
      </c>
      <c r="W89" s="91"/>
      <c r="X89" s="91"/>
      <c r="Y89" s="146"/>
      <c r="Z89" s="147">
        <f t="shared" si="45"/>
        <v>0</v>
      </c>
      <c r="AA89" s="147">
        <f t="shared" si="48"/>
        <v>0</v>
      </c>
      <c r="AB89" s="147">
        <f t="shared" si="49"/>
        <v>0</v>
      </c>
      <c r="AC89" s="147">
        <f t="shared" si="46"/>
        <v>0</v>
      </c>
      <c r="AD89" s="144">
        <f t="shared" si="47"/>
        <v>0</v>
      </c>
      <c r="AF89" s="149">
        <v>2</v>
      </c>
      <c r="AG89" s="150">
        <v>1</v>
      </c>
      <c r="AH89" s="151">
        <f t="shared" si="30"/>
        <v>0</v>
      </c>
      <c r="AI89" s="151">
        <f t="shared" si="31"/>
        <v>0</v>
      </c>
      <c r="AJ89" s="151">
        <f t="shared" si="32"/>
        <v>0</v>
      </c>
      <c r="AK89" s="151">
        <f t="shared" si="33"/>
        <v>0</v>
      </c>
    </row>
    <row r="90" spans="1:37" s="116" customFormat="1">
      <c r="A90" s="141">
        <v>77</v>
      </c>
      <c r="B90" s="93" t="s">
        <v>26</v>
      </c>
      <c r="C90" s="142">
        <v>40664</v>
      </c>
      <c r="D90" s="90">
        <v>41152</v>
      </c>
      <c r="E90" s="91">
        <v>660</v>
      </c>
      <c r="F90" s="91">
        <f t="shared" si="34"/>
        <v>600</v>
      </c>
      <c r="G90" s="92">
        <f t="shared" si="35"/>
        <v>60</v>
      </c>
      <c r="H90" s="91"/>
      <c r="I90" s="91"/>
      <c r="J90" s="102">
        <f>IF(ISNUMBER(C90), IF(YEAR(C90) = An,  12-MONTH(C90)+1, 12), 12)</f>
        <v>12</v>
      </c>
      <c r="K90" s="103">
        <f xml:space="preserve"> An*12+12 -YEAR(D90)*12-MONTH(D90)</f>
        <v>16</v>
      </c>
      <c r="L90" s="103"/>
      <c r="M90" s="103">
        <f>MAX(0, K90-12)</f>
        <v>4</v>
      </c>
      <c r="N90" s="143">
        <f>M90*F90</f>
        <v>2400</v>
      </c>
      <c r="O90" s="143">
        <f>M90*G90</f>
        <v>240</v>
      </c>
      <c r="P90" s="103">
        <f>M90*H90</f>
        <v>0</v>
      </c>
      <c r="Q90" s="103">
        <f>M90*I90</f>
        <v>0</v>
      </c>
      <c r="R90" s="144">
        <f>SUM(N90:Q90)</f>
        <v>2640</v>
      </c>
      <c r="S90" s="145"/>
      <c r="T90" s="91">
        <v>550</v>
      </c>
      <c r="U90" s="91">
        <f t="shared" si="41"/>
        <v>500</v>
      </c>
      <c r="V90" s="92">
        <f t="shared" si="42"/>
        <v>50</v>
      </c>
      <c r="W90" s="91"/>
      <c r="X90" s="91"/>
      <c r="Y90" s="146">
        <f>K90-M90</f>
        <v>12</v>
      </c>
      <c r="Z90" s="147">
        <f>Y90*U90</f>
        <v>6000</v>
      </c>
      <c r="AA90" s="147">
        <f>Y90*V90</f>
        <v>600</v>
      </c>
      <c r="AB90" s="147">
        <f>Y90*W90</f>
        <v>0</v>
      </c>
      <c r="AC90" s="147">
        <f>Y90*X90</f>
        <v>0</v>
      </c>
      <c r="AD90" s="144">
        <f>SUM(Z90:AC90)</f>
        <v>6600</v>
      </c>
      <c r="AF90" s="149">
        <v>1</v>
      </c>
      <c r="AG90" s="150">
        <v>12</v>
      </c>
      <c r="AH90" s="151">
        <f t="shared" si="30"/>
        <v>6000</v>
      </c>
      <c r="AI90" s="151">
        <f t="shared" si="31"/>
        <v>600</v>
      </c>
      <c r="AJ90" s="151">
        <f t="shared" si="32"/>
        <v>0</v>
      </c>
      <c r="AK90" s="151">
        <f t="shared" si="33"/>
        <v>0</v>
      </c>
    </row>
    <row r="91" spans="1:37" s="116" customFormat="1">
      <c r="A91" s="99">
        <v>78</v>
      </c>
      <c r="B91" s="100" t="s">
        <v>26</v>
      </c>
      <c r="C91" s="101">
        <v>36526</v>
      </c>
      <c r="D91" s="80">
        <v>41090</v>
      </c>
      <c r="E91" s="23">
        <v>300</v>
      </c>
      <c r="F91" s="23">
        <f t="shared" si="34"/>
        <v>272.72727272727275</v>
      </c>
      <c r="G91" s="60">
        <f t="shared" si="35"/>
        <v>27.272727272727273</v>
      </c>
      <c r="H91" s="23"/>
      <c r="I91" s="23"/>
      <c r="J91" s="102">
        <f t="shared" si="36"/>
        <v>12</v>
      </c>
      <c r="K91" s="103">
        <f t="shared" si="37"/>
        <v>18</v>
      </c>
      <c r="L91" s="103"/>
      <c r="M91" s="104">
        <f t="shared" ref="M91:M125" si="50">MAX(0, K91-12)</f>
        <v>6</v>
      </c>
      <c r="N91" s="105">
        <f t="shared" si="44"/>
        <v>1636.3636363636365</v>
      </c>
      <c r="O91" s="111">
        <f t="shared" si="38"/>
        <v>163.63636363636363</v>
      </c>
      <c r="P91" s="112">
        <f t="shared" si="39"/>
        <v>0</v>
      </c>
      <c r="Q91" s="112">
        <f t="shared" si="40"/>
        <v>0</v>
      </c>
      <c r="R91" s="115">
        <f t="shared" si="29"/>
        <v>1800</v>
      </c>
      <c r="S91" s="113"/>
      <c r="T91" s="23">
        <v>165</v>
      </c>
      <c r="U91" s="23">
        <f t="shared" si="41"/>
        <v>150</v>
      </c>
      <c r="V91" s="60">
        <f t="shared" si="42"/>
        <v>15</v>
      </c>
      <c r="W91" s="23"/>
      <c r="X91" s="23"/>
      <c r="Y91" s="108">
        <f t="shared" si="43"/>
        <v>12</v>
      </c>
      <c r="Z91" s="109">
        <f t="shared" si="45"/>
        <v>1800</v>
      </c>
      <c r="AA91" s="114">
        <f t="shared" si="48"/>
        <v>180</v>
      </c>
      <c r="AB91" s="114">
        <f t="shared" si="49"/>
        <v>0</v>
      </c>
      <c r="AC91" s="114">
        <f t="shared" si="46"/>
        <v>0</v>
      </c>
      <c r="AD91" s="115">
        <f t="shared" si="47"/>
        <v>1980</v>
      </c>
      <c r="AF91" s="149">
        <v>1</v>
      </c>
      <c r="AG91" s="150">
        <v>12</v>
      </c>
      <c r="AH91" s="151">
        <f t="shared" si="30"/>
        <v>1800</v>
      </c>
      <c r="AI91" s="151">
        <f t="shared" si="31"/>
        <v>180</v>
      </c>
      <c r="AJ91" s="151">
        <f t="shared" si="32"/>
        <v>0</v>
      </c>
      <c r="AK91" s="151">
        <f t="shared" si="33"/>
        <v>0</v>
      </c>
    </row>
    <row r="92" spans="1:37" s="116" customFormat="1">
      <c r="A92" s="99">
        <v>79</v>
      </c>
      <c r="B92" s="100" t="s">
        <v>26</v>
      </c>
      <c r="C92" s="101">
        <v>36526</v>
      </c>
      <c r="D92" s="80">
        <v>41182</v>
      </c>
      <c r="E92" s="23">
        <v>495</v>
      </c>
      <c r="F92" s="23">
        <f t="shared" si="34"/>
        <v>450</v>
      </c>
      <c r="G92" s="60">
        <f t="shared" si="35"/>
        <v>45</v>
      </c>
      <c r="H92" s="23"/>
      <c r="I92" s="23"/>
      <c r="J92" s="102">
        <f t="shared" si="36"/>
        <v>12</v>
      </c>
      <c r="K92" s="103">
        <f t="shared" si="37"/>
        <v>15</v>
      </c>
      <c r="L92" s="103"/>
      <c r="M92" s="104">
        <f t="shared" si="50"/>
        <v>3</v>
      </c>
      <c r="N92" s="105">
        <f t="shared" si="44"/>
        <v>1350</v>
      </c>
      <c r="O92" s="111">
        <f t="shared" si="38"/>
        <v>135</v>
      </c>
      <c r="P92" s="112">
        <f t="shared" si="39"/>
        <v>0</v>
      </c>
      <c r="Q92" s="112">
        <f t="shared" si="40"/>
        <v>0</v>
      </c>
      <c r="R92" s="115">
        <f t="shared" si="29"/>
        <v>1485</v>
      </c>
      <c r="S92" s="113"/>
      <c r="T92" s="23">
        <v>165</v>
      </c>
      <c r="U92" s="23">
        <f t="shared" si="41"/>
        <v>150</v>
      </c>
      <c r="V92" s="60">
        <f t="shared" si="42"/>
        <v>15</v>
      </c>
      <c r="W92" s="23"/>
      <c r="X92" s="23"/>
      <c r="Y92" s="108">
        <f t="shared" si="43"/>
        <v>12</v>
      </c>
      <c r="Z92" s="109">
        <f t="shared" si="45"/>
        <v>1800</v>
      </c>
      <c r="AA92" s="114">
        <f t="shared" si="48"/>
        <v>180</v>
      </c>
      <c r="AB92" s="114">
        <f t="shared" si="49"/>
        <v>0</v>
      </c>
      <c r="AC92" s="114">
        <f t="shared" si="46"/>
        <v>0</v>
      </c>
      <c r="AD92" s="115">
        <f t="shared" si="47"/>
        <v>1980</v>
      </c>
      <c r="AF92" s="149">
        <v>1</v>
      </c>
      <c r="AG92" s="150">
        <v>12</v>
      </c>
      <c r="AH92" s="151">
        <f t="shared" si="30"/>
        <v>1800</v>
      </c>
      <c r="AI92" s="151">
        <f t="shared" si="31"/>
        <v>180</v>
      </c>
      <c r="AJ92" s="151">
        <f t="shared" si="32"/>
        <v>0</v>
      </c>
      <c r="AK92" s="151">
        <f t="shared" si="33"/>
        <v>0</v>
      </c>
    </row>
    <row r="93" spans="1:37" s="116" customFormat="1">
      <c r="A93" s="141">
        <v>80</v>
      </c>
      <c r="B93" s="93" t="s">
        <v>26</v>
      </c>
      <c r="C93" s="142">
        <v>40725</v>
      </c>
      <c r="D93" s="90">
        <v>41059</v>
      </c>
      <c r="E93" s="91">
        <v>550</v>
      </c>
      <c r="F93" s="91">
        <f t="shared" si="34"/>
        <v>500</v>
      </c>
      <c r="G93" s="92">
        <f t="shared" si="35"/>
        <v>50</v>
      </c>
      <c r="H93" s="91"/>
      <c r="I93" s="91"/>
      <c r="J93" s="102">
        <f t="shared" si="36"/>
        <v>12</v>
      </c>
      <c r="K93" s="103">
        <f t="shared" si="37"/>
        <v>19</v>
      </c>
      <c r="L93" s="103"/>
      <c r="M93" s="103">
        <f t="shared" si="50"/>
        <v>7</v>
      </c>
      <c r="N93" s="143">
        <f t="shared" si="44"/>
        <v>3500</v>
      </c>
      <c r="O93" s="143">
        <f t="shared" si="38"/>
        <v>350</v>
      </c>
      <c r="P93" s="103">
        <f t="shared" si="39"/>
        <v>0</v>
      </c>
      <c r="Q93" s="103">
        <f t="shared" si="40"/>
        <v>0</v>
      </c>
      <c r="R93" s="144">
        <f t="shared" si="29"/>
        <v>3850</v>
      </c>
      <c r="S93" s="145"/>
      <c r="T93" s="91">
        <v>550</v>
      </c>
      <c r="U93" s="91">
        <f t="shared" si="41"/>
        <v>500</v>
      </c>
      <c r="V93" s="92">
        <f t="shared" si="42"/>
        <v>50</v>
      </c>
      <c r="W93" s="91"/>
      <c r="X93" s="91"/>
      <c r="Y93" s="146"/>
      <c r="Z93" s="147">
        <f t="shared" si="45"/>
        <v>0</v>
      </c>
      <c r="AA93" s="147">
        <f t="shared" si="48"/>
        <v>0</v>
      </c>
      <c r="AB93" s="147">
        <f t="shared" si="49"/>
        <v>0</v>
      </c>
      <c r="AC93" s="147">
        <f t="shared" si="46"/>
        <v>0</v>
      </c>
      <c r="AD93" s="144">
        <f t="shared" si="47"/>
        <v>0</v>
      </c>
      <c r="AF93" s="149">
        <v>1</v>
      </c>
      <c r="AG93" s="150">
        <v>5</v>
      </c>
      <c r="AH93" s="151">
        <f t="shared" si="30"/>
        <v>2500</v>
      </c>
      <c r="AI93" s="151">
        <f t="shared" si="31"/>
        <v>250</v>
      </c>
      <c r="AJ93" s="151">
        <f t="shared" si="32"/>
        <v>0</v>
      </c>
      <c r="AK93" s="151">
        <f t="shared" si="33"/>
        <v>0</v>
      </c>
    </row>
    <row r="94" spans="1:37" s="116" customFormat="1">
      <c r="A94" s="141">
        <v>80</v>
      </c>
      <c r="B94" s="93" t="s">
        <v>26</v>
      </c>
      <c r="C94" s="142">
        <v>41061</v>
      </c>
      <c r="D94" s="90">
        <v>41152</v>
      </c>
      <c r="E94" s="91">
        <v>700</v>
      </c>
      <c r="F94" s="91">
        <f t="shared" si="34"/>
        <v>636.36363636363637</v>
      </c>
      <c r="G94" s="92">
        <f t="shared" si="35"/>
        <v>63.63636363636364</v>
      </c>
      <c r="H94" s="91"/>
      <c r="I94" s="91"/>
      <c r="J94" s="102">
        <f>IF(ISNUMBER(C94), IF(YEAR(C94) = An,  12-MONTH(C94)+1, 12), 12)</f>
        <v>12</v>
      </c>
      <c r="K94" s="103">
        <f xml:space="preserve"> An*12+12 -YEAR(D94)*12-MONTH(D94)</f>
        <v>16</v>
      </c>
      <c r="L94" s="103"/>
      <c r="M94" s="103">
        <f>MAX(0, K94-12)</f>
        <v>4</v>
      </c>
      <c r="N94" s="143">
        <f>M94*F94</f>
        <v>2545.4545454545455</v>
      </c>
      <c r="O94" s="143">
        <f>M94*G94</f>
        <v>254.54545454545456</v>
      </c>
      <c r="P94" s="103">
        <f>M94*H94</f>
        <v>0</v>
      </c>
      <c r="Q94" s="103">
        <f>M94*I94</f>
        <v>0</v>
      </c>
      <c r="R94" s="144">
        <f>SUM(N94:Q94)</f>
        <v>2800</v>
      </c>
      <c r="S94" s="145"/>
      <c r="T94" s="91">
        <v>550</v>
      </c>
      <c r="U94" s="91">
        <f t="shared" si="41"/>
        <v>500</v>
      </c>
      <c r="V94" s="92">
        <f t="shared" si="42"/>
        <v>50</v>
      </c>
      <c r="W94" s="91"/>
      <c r="X94" s="91"/>
      <c r="Y94" s="146">
        <f>K94-M94</f>
        <v>12</v>
      </c>
      <c r="Z94" s="147">
        <f>Y94*U94</f>
        <v>6000</v>
      </c>
      <c r="AA94" s="147">
        <f>Y94*V94</f>
        <v>600</v>
      </c>
      <c r="AB94" s="147">
        <f>Y94*W94</f>
        <v>0</v>
      </c>
      <c r="AC94" s="147">
        <f>Y94*X94</f>
        <v>0</v>
      </c>
      <c r="AD94" s="144">
        <f>SUM(Z94:AC94)</f>
        <v>6600</v>
      </c>
      <c r="AF94" s="149">
        <v>6</v>
      </c>
      <c r="AG94" s="150">
        <v>12</v>
      </c>
      <c r="AH94" s="151">
        <f t="shared" si="30"/>
        <v>3500</v>
      </c>
      <c r="AI94" s="151">
        <f t="shared" si="31"/>
        <v>350</v>
      </c>
      <c r="AJ94" s="151">
        <f t="shared" si="32"/>
        <v>0</v>
      </c>
      <c r="AK94" s="151">
        <f t="shared" si="33"/>
        <v>0</v>
      </c>
    </row>
    <row r="95" spans="1:37" s="116" customFormat="1">
      <c r="A95" s="99">
        <v>81</v>
      </c>
      <c r="B95" s="100" t="s">
        <v>26</v>
      </c>
      <c r="C95" s="101">
        <v>36526</v>
      </c>
      <c r="D95" s="80">
        <v>41274</v>
      </c>
      <c r="E95" s="23">
        <v>165</v>
      </c>
      <c r="F95" s="23">
        <f t="shared" si="34"/>
        <v>150</v>
      </c>
      <c r="G95" s="60">
        <f t="shared" si="35"/>
        <v>15</v>
      </c>
      <c r="H95" s="23"/>
      <c r="I95" s="23"/>
      <c r="J95" s="102">
        <f t="shared" si="36"/>
        <v>12</v>
      </c>
      <c r="K95" s="103">
        <f t="shared" si="37"/>
        <v>12</v>
      </c>
      <c r="L95" s="103"/>
      <c r="M95" s="104">
        <f t="shared" si="50"/>
        <v>0</v>
      </c>
      <c r="N95" s="105">
        <f t="shared" si="44"/>
        <v>0</v>
      </c>
      <c r="O95" s="111">
        <f t="shared" si="38"/>
        <v>0</v>
      </c>
      <c r="P95" s="112">
        <f t="shared" si="39"/>
        <v>0</v>
      </c>
      <c r="Q95" s="112">
        <f t="shared" si="40"/>
        <v>0</v>
      </c>
      <c r="R95" s="115">
        <f t="shared" si="29"/>
        <v>0</v>
      </c>
      <c r="S95" s="113"/>
      <c r="T95" s="23">
        <v>165</v>
      </c>
      <c r="U95" s="23">
        <f t="shared" si="41"/>
        <v>150</v>
      </c>
      <c r="V95" s="60">
        <f t="shared" si="42"/>
        <v>15</v>
      </c>
      <c r="W95" s="23"/>
      <c r="X95" s="23"/>
      <c r="Y95" s="108">
        <f t="shared" si="43"/>
        <v>12</v>
      </c>
      <c r="Z95" s="109">
        <f t="shared" si="45"/>
        <v>1800</v>
      </c>
      <c r="AA95" s="114">
        <f t="shared" si="48"/>
        <v>180</v>
      </c>
      <c r="AB95" s="114">
        <f t="shared" si="49"/>
        <v>0</v>
      </c>
      <c r="AC95" s="114">
        <f t="shared" si="46"/>
        <v>0</v>
      </c>
      <c r="AD95" s="115">
        <f t="shared" si="47"/>
        <v>1980</v>
      </c>
      <c r="AF95" s="149">
        <v>1</v>
      </c>
      <c r="AG95" s="150">
        <v>12</v>
      </c>
      <c r="AH95" s="151">
        <f t="shared" si="30"/>
        <v>1800</v>
      </c>
      <c r="AI95" s="151">
        <f t="shared" si="31"/>
        <v>180</v>
      </c>
      <c r="AJ95" s="151">
        <f t="shared" si="32"/>
        <v>0</v>
      </c>
      <c r="AK95" s="151">
        <f t="shared" si="33"/>
        <v>0</v>
      </c>
    </row>
    <row r="96" spans="1:37" s="116" customFormat="1">
      <c r="A96" s="99">
        <v>82</v>
      </c>
      <c r="B96" s="100" t="s">
        <v>26</v>
      </c>
      <c r="C96" s="101">
        <v>36526</v>
      </c>
      <c r="D96" s="80">
        <v>41060</v>
      </c>
      <c r="E96" s="23">
        <v>550</v>
      </c>
      <c r="F96" s="23">
        <f t="shared" si="34"/>
        <v>500</v>
      </c>
      <c r="G96" s="60">
        <f t="shared" si="35"/>
        <v>50</v>
      </c>
      <c r="H96" s="23"/>
      <c r="I96" s="23"/>
      <c r="J96" s="102">
        <f t="shared" si="36"/>
        <v>12</v>
      </c>
      <c r="K96" s="103">
        <f t="shared" si="37"/>
        <v>19</v>
      </c>
      <c r="L96" s="103"/>
      <c r="M96" s="104">
        <f t="shared" si="50"/>
        <v>7</v>
      </c>
      <c r="N96" s="105">
        <f t="shared" si="44"/>
        <v>3500</v>
      </c>
      <c r="O96" s="111">
        <f t="shared" si="38"/>
        <v>350</v>
      </c>
      <c r="P96" s="112">
        <f t="shared" si="39"/>
        <v>0</v>
      </c>
      <c r="Q96" s="112">
        <f t="shared" si="40"/>
        <v>0</v>
      </c>
      <c r="R96" s="115">
        <f t="shared" si="29"/>
        <v>3850</v>
      </c>
      <c r="S96" s="124"/>
      <c r="T96" s="23">
        <v>495</v>
      </c>
      <c r="U96" s="23">
        <f t="shared" si="41"/>
        <v>450</v>
      </c>
      <c r="V96" s="60">
        <f t="shared" si="42"/>
        <v>45</v>
      </c>
      <c r="W96" s="23"/>
      <c r="X96" s="23"/>
      <c r="Y96" s="108">
        <f t="shared" si="43"/>
        <v>12</v>
      </c>
      <c r="Z96" s="109">
        <f t="shared" si="45"/>
        <v>5400</v>
      </c>
      <c r="AA96" s="114">
        <f t="shared" si="48"/>
        <v>540</v>
      </c>
      <c r="AB96" s="114">
        <f t="shared" si="49"/>
        <v>0</v>
      </c>
      <c r="AC96" s="114">
        <f t="shared" si="46"/>
        <v>0</v>
      </c>
      <c r="AD96" s="115">
        <f t="shared" si="47"/>
        <v>5940</v>
      </c>
      <c r="AF96" s="149">
        <v>1</v>
      </c>
      <c r="AG96" s="150">
        <v>12</v>
      </c>
      <c r="AH96" s="151">
        <f t="shared" si="30"/>
        <v>5400</v>
      </c>
      <c r="AI96" s="151">
        <f t="shared" si="31"/>
        <v>540</v>
      </c>
      <c r="AJ96" s="151">
        <f t="shared" si="32"/>
        <v>0</v>
      </c>
      <c r="AK96" s="151">
        <f t="shared" si="33"/>
        <v>0</v>
      </c>
    </row>
    <row r="97" spans="1:37" s="116" customFormat="1">
      <c r="A97" s="99">
        <v>83</v>
      </c>
      <c r="B97" s="100" t="s">
        <v>26</v>
      </c>
      <c r="C97" s="101">
        <v>36526</v>
      </c>
      <c r="D97" s="80">
        <v>39813</v>
      </c>
      <c r="E97" s="23">
        <v>495</v>
      </c>
      <c r="F97" s="23">
        <f t="shared" si="34"/>
        <v>450</v>
      </c>
      <c r="G97" s="60">
        <f t="shared" si="35"/>
        <v>45</v>
      </c>
      <c r="H97" s="23"/>
      <c r="I97" s="23"/>
      <c r="J97" s="102">
        <f t="shared" si="36"/>
        <v>12</v>
      </c>
      <c r="K97" s="103">
        <f t="shared" si="37"/>
        <v>60</v>
      </c>
      <c r="L97" s="103"/>
      <c r="M97" s="104">
        <f t="shared" si="50"/>
        <v>48</v>
      </c>
      <c r="N97" s="105">
        <f t="shared" si="44"/>
        <v>21600</v>
      </c>
      <c r="O97" s="111">
        <f t="shared" si="38"/>
        <v>2160</v>
      </c>
      <c r="P97" s="112">
        <f t="shared" si="39"/>
        <v>0</v>
      </c>
      <c r="Q97" s="112">
        <f t="shared" si="40"/>
        <v>0</v>
      </c>
      <c r="R97" s="115">
        <f t="shared" si="29"/>
        <v>23760</v>
      </c>
      <c r="S97" s="113"/>
      <c r="T97" s="23">
        <v>495</v>
      </c>
      <c r="U97" s="23">
        <f t="shared" si="41"/>
        <v>450</v>
      </c>
      <c r="V97" s="60">
        <f t="shared" si="42"/>
        <v>45</v>
      </c>
      <c r="W97" s="23"/>
      <c r="X97" s="23"/>
      <c r="Y97" s="108">
        <f t="shared" si="43"/>
        <v>12</v>
      </c>
      <c r="Z97" s="109">
        <f t="shared" si="45"/>
        <v>5400</v>
      </c>
      <c r="AA97" s="114">
        <f t="shared" si="48"/>
        <v>540</v>
      </c>
      <c r="AB97" s="114">
        <f t="shared" si="49"/>
        <v>0</v>
      </c>
      <c r="AC97" s="114">
        <f t="shared" si="46"/>
        <v>0</v>
      </c>
      <c r="AD97" s="115">
        <f t="shared" si="47"/>
        <v>5940</v>
      </c>
      <c r="AF97" s="149">
        <v>1</v>
      </c>
      <c r="AG97" s="150">
        <v>12</v>
      </c>
      <c r="AH97" s="151">
        <f t="shared" si="30"/>
        <v>5400</v>
      </c>
      <c r="AI97" s="151">
        <f t="shared" si="31"/>
        <v>540</v>
      </c>
      <c r="AJ97" s="151">
        <f t="shared" si="32"/>
        <v>0</v>
      </c>
      <c r="AK97" s="151">
        <f t="shared" si="33"/>
        <v>0</v>
      </c>
    </row>
    <row r="98" spans="1:37" s="116" customFormat="1">
      <c r="A98" s="99">
        <v>84</v>
      </c>
      <c r="B98" s="100" t="s">
        <v>26</v>
      </c>
      <c r="C98" s="101">
        <v>36526</v>
      </c>
      <c r="D98" s="80">
        <v>41274</v>
      </c>
      <c r="E98" s="23"/>
      <c r="F98" s="23">
        <f t="shared" si="34"/>
        <v>0</v>
      </c>
      <c r="G98" s="60">
        <f t="shared" si="35"/>
        <v>0</v>
      </c>
      <c r="H98" s="23"/>
      <c r="I98" s="23"/>
      <c r="J98" s="102">
        <f t="shared" si="36"/>
        <v>12</v>
      </c>
      <c r="K98" s="103">
        <f t="shared" si="37"/>
        <v>12</v>
      </c>
      <c r="L98" s="103"/>
      <c r="M98" s="104">
        <f t="shared" si="50"/>
        <v>0</v>
      </c>
      <c r="N98" s="105">
        <f t="shared" si="44"/>
        <v>0</v>
      </c>
      <c r="O98" s="111">
        <f t="shared" si="38"/>
        <v>0</v>
      </c>
      <c r="P98" s="112">
        <f t="shared" si="39"/>
        <v>0</v>
      </c>
      <c r="Q98" s="112">
        <f t="shared" si="40"/>
        <v>0</v>
      </c>
      <c r="R98" s="115">
        <f t="shared" si="29"/>
        <v>0</v>
      </c>
      <c r="S98" s="113"/>
      <c r="T98" s="23"/>
      <c r="U98" s="23">
        <f t="shared" si="41"/>
        <v>0</v>
      </c>
      <c r="V98" s="60">
        <f t="shared" si="42"/>
        <v>0</v>
      </c>
      <c r="W98" s="23"/>
      <c r="X98" s="23"/>
      <c r="Y98" s="108">
        <f t="shared" si="43"/>
        <v>12</v>
      </c>
      <c r="Z98" s="109">
        <f t="shared" si="45"/>
        <v>0</v>
      </c>
      <c r="AA98" s="114">
        <f t="shared" si="48"/>
        <v>0</v>
      </c>
      <c r="AB98" s="114">
        <f t="shared" si="49"/>
        <v>0</v>
      </c>
      <c r="AC98" s="114">
        <f t="shared" si="46"/>
        <v>0</v>
      </c>
      <c r="AD98" s="115">
        <f t="shared" si="47"/>
        <v>0</v>
      </c>
      <c r="AF98" s="149">
        <v>1</v>
      </c>
      <c r="AG98" s="150">
        <v>12</v>
      </c>
      <c r="AH98" s="151">
        <f t="shared" si="30"/>
        <v>0</v>
      </c>
      <c r="AI98" s="151">
        <f t="shared" si="31"/>
        <v>0</v>
      </c>
      <c r="AJ98" s="151">
        <f t="shared" si="32"/>
        <v>0</v>
      </c>
      <c r="AK98" s="151">
        <f t="shared" si="33"/>
        <v>0</v>
      </c>
    </row>
    <row r="99" spans="1:37" s="116" customFormat="1">
      <c r="A99" s="99">
        <v>85</v>
      </c>
      <c r="B99" s="100" t="s">
        <v>26</v>
      </c>
      <c r="C99" s="101">
        <v>39965</v>
      </c>
      <c r="D99" s="80">
        <v>40816</v>
      </c>
      <c r="E99" s="23">
        <v>495</v>
      </c>
      <c r="F99" s="23">
        <f t="shared" si="34"/>
        <v>450</v>
      </c>
      <c r="G99" s="60">
        <f t="shared" si="35"/>
        <v>45</v>
      </c>
      <c r="H99" s="23"/>
      <c r="I99" s="23"/>
      <c r="J99" s="102">
        <f t="shared" si="36"/>
        <v>12</v>
      </c>
      <c r="K99" s="103">
        <f t="shared" si="37"/>
        <v>27</v>
      </c>
      <c r="L99" s="103"/>
      <c r="M99" s="104">
        <f t="shared" si="50"/>
        <v>15</v>
      </c>
      <c r="N99" s="105">
        <f t="shared" si="44"/>
        <v>6750</v>
      </c>
      <c r="O99" s="111">
        <f t="shared" si="38"/>
        <v>675</v>
      </c>
      <c r="P99" s="112">
        <f t="shared" si="39"/>
        <v>0</v>
      </c>
      <c r="Q99" s="112">
        <f t="shared" si="40"/>
        <v>0</v>
      </c>
      <c r="R99" s="115">
        <f t="shared" si="29"/>
        <v>7425</v>
      </c>
      <c r="S99" s="113"/>
      <c r="T99" s="23">
        <f>E99</f>
        <v>495</v>
      </c>
      <c r="U99" s="23">
        <f t="shared" si="41"/>
        <v>450</v>
      </c>
      <c r="V99" s="60">
        <f t="shared" si="42"/>
        <v>45</v>
      </c>
      <c r="W99" s="23"/>
      <c r="X99" s="23"/>
      <c r="Y99" s="108">
        <f t="shared" si="43"/>
        <v>12</v>
      </c>
      <c r="Z99" s="109">
        <f t="shared" si="45"/>
        <v>5400</v>
      </c>
      <c r="AA99" s="114">
        <f t="shared" si="48"/>
        <v>540</v>
      </c>
      <c r="AB99" s="114">
        <f t="shared" si="49"/>
        <v>0</v>
      </c>
      <c r="AC99" s="114">
        <f t="shared" si="46"/>
        <v>0</v>
      </c>
      <c r="AD99" s="115">
        <f t="shared" si="47"/>
        <v>5940</v>
      </c>
      <c r="AF99" s="149">
        <v>1</v>
      </c>
      <c r="AG99" s="150">
        <v>12</v>
      </c>
      <c r="AH99" s="151">
        <f t="shared" si="30"/>
        <v>5400</v>
      </c>
      <c r="AI99" s="151">
        <f t="shared" si="31"/>
        <v>540</v>
      </c>
      <c r="AJ99" s="151">
        <f t="shared" si="32"/>
        <v>0</v>
      </c>
      <c r="AK99" s="151">
        <f t="shared" si="33"/>
        <v>0</v>
      </c>
    </row>
    <row r="100" spans="1:37" s="116" customFormat="1">
      <c r="A100" s="99">
        <v>86</v>
      </c>
      <c r="B100" s="100" t="s">
        <v>26</v>
      </c>
      <c r="C100" s="101">
        <v>36526</v>
      </c>
      <c r="D100" s="80">
        <v>41274</v>
      </c>
      <c r="E100" s="23">
        <v>121</v>
      </c>
      <c r="F100" s="23">
        <f t="shared" si="34"/>
        <v>110</v>
      </c>
      <c r="G100" s="60">
        <f t="shared" si="35"/>
        <v>11</v>
      </c>
      <c r="H100" s="23"/>
      <c r="I100" s="23"/>
      <c r="J100" s="102">
        <f t="shared" si="36"/>
        <v>12</v>
      </c>
      <c r="K100" s="103">
        <f t="shared" si="37"/>
        <v>12</v>
      </c>
      <c r="L100" s="103"/>
      <c r="M100" s="104">
        <f t="shared" si="50"/>
        <v>0</v>
      </c>
      <c r="N100" s="105">
        <f t="shared" si="44"/>
        <v>0</v>
      </c>
      <c r="O100" s="111">
        <f t="shared" si="38"/>
        <v>0</v>
      </c>
      <c r="P100" s="112">
        <f t="shared" si="39"/>
        <v>0</v>
      </c>
      <c r="Q100" s="112">
        <f t="shared" si="40"/>
        <v>0</v>
      </c>
      <c r="R100" s="115">
        <f t="shared" si="29"/>
        <v>0</v>
      </c>
      <c r="S100" s="113"/>
      <c r="T100" s="23">
        <v>121</v>
      </c>
      <c r="U100" s="23">
        <f t="shared" si="41"/>
        <v>110</v>
      </c>
      <c r="V100" s="60">
        <f t="shared" si="42"/>
        <v>11</v>
      </c>
      <c r="W100" s="23"/>
      <c r="X100" s="23"/>
      <c r="Y100" s="108">
        <f t="shared" si="43"/>
        <v>12</v>
      </c>
      <c r="Z100" s="109">
        <f t="shared" si="45"/>
        <v>1320</v>
      </c>
      <c r="AA100" s="114">
        <f t="shared" si="48"/>
        <v>132</v>
      </c>
      <c r="AB100" s="114">
        <f t="shared" si="49"/>
        <v>0</v>
      </c>
      <c r="AC100" s="114">
        <f t="shared" si="46"/>
        <v>0</v>
      </c>
      <c r="AD100" s="115">
        <f t="shared" si="47"/>
        <v>1452</v>
      </c>
      <c r="AF100" s="149">
        <v>1</v>
      </c>
      <c r="AG100" s="150">
        <v>12</v>
      </c>
      <c r="AH100" s="151">
        <f t="shared" si="30"/>
        <v>1320</v>
      </c>
      <c r="AI100" s="151">
        <f t="shared" si="31"/>
        <v>132</v>
      </c>
      <c r="AJ100" s="151">
        <f t="shared" si="32"/>
        <v>0</v>
      </c>
      <c r="AK100" s="151">
        <f t="shared" si="33"/>
        <v>0</v>
      </c>
    </row>
    <row r="101" spans="1:37" s="116" customFormat="1">
      <c r="A101" s="141">
        <v>87</v>
      </c>
      <c r="B101" s="93" t="s">
        <v>26</v>
      </c>
      <c r="C101" s="142">
        <v>36526</v>
      </c>
      <c r="D101" s="90">
        <v>40908</v>
      </c>
      <c r="E101" s="91">
        <v>550</v>
      </c>
      <c r="F101" s="91">
        <f t="shared" si="34"/>
        <v>500</v>
      </c>
      <c r="G101" s="92">
        <f t="shared" si="35"/>
        <v>50</v>
      </c>
      <c r="H101" s="91"/>
      <c r="I101" s="91"/>
      <c r="J101" s="102">
        <f t="shared" si="36"/>
        <v>12</v>
      </c>
      <c r="K101" s="103">
        <f t="shared" si="37"/>
        <v>24</v>
      </c>
      <c r="L101" s="103"/>
      <c r="M101" s="103">
        <f t="shared" si="50"/>
        <v>12</v>
      </c>
      <c r="N101" s="143">
        <f t="shared" si="44"/>
        <v>6000</v>
      </c>
      <c r="O101" s="143">
        <f t="shared" si="38"/>
        <v>600</v>
      </c>
      <c r="P101" s="103">
        <f t="shared" si="39"/>
        <v>0</v>
      </c>
      <c r="Q101" s="103">
        <f t="shared" si="40"/>
        <v>0</v>
      </c>
      <c r="R101" s="144">
        <f t="shared" si="29"/>
        <v>6600</v>
      </c>
      <c r="S101" s="145"/>
      <c r="T101" s="91">
        <v>550</v>
      </c>
      <c r="U101" s="91">
        <f t="shared" si="41"/>
        <v>500</v>
      </c>
      <c r="V101" s="92">
        <f t="shared" si="42"/>
        <v>50</v>
      </c>
      <c r="W101" s="91"/>
      <c r="X101" s="91"/>
      <c r="Y101" s="146"/>
      <c r="Z101" s="147">
        <f t="shared" si="45"/>
        <v>0</v>
      </c>
      <c r="AA101" s="147">
        <f t="shared" si="48"/>
        <v>0</v>
      </c>
      <c r="AB101" s="147">
        <f t="shared" si="49"/>
        <v>0</v>
      </c>
      <c r="AC101" s="147">
        <f t="shared" si="46"/>
        <v>0</v>
      </c>
      <c r="AD101" s="144">
        <f t="shared" si="47"/>
        <v>0</v>
      </c>
      <c r="AF101" s="149">
        <v>2</v>
      </c>
      <c r="AG101" s="150">
        <v>1</v>
      </c>
      <c r="AH101" s="151">
        <f t="shared" si="30"/>
        <v>0</v>
      </c>
      <c r="AI101" s="151">
        <f t="shared" si="31"/>
        <v>0</v>
      </c>
      <c r="AJ101" s="151">
        <f t="shared" si="32"/>
        <v>0</v>
      </c>
      <c r="AK101" s="151">
        <f t="shared" si="33"/>
        <v>0</v>
      </c>
    </row>
    <row r="102" spans="1:37" s="116" customFormat="1">
      <c r="A102" s="141">
        <v>87</v>
      </c>
      <c r="B102" s="93" t="s">
        <v>26</v>
      </c>
      <c r="C102" s="142">
        <v>40909</v>
      </c>
      <c r="D102" s="90">
        <v>41274</v>
      </c>
      <c r="E102" s="91">
        <v>605</v>
      </c>
      <c r="F102" s="91">
        <f t="shared" si="34"/>
        <v>550</v>
      </c>
      <c r="G102" s="92">
        <f t="shared" si="35"/>
        <v>55</v>
      </c>
      <c r="H102" s="91"/>
      <c r="I102" s="91"/>
      <c r="J102" s="102">
        <f>IF(ISNUMBER(C102), IF(YEAR(C102) = An,  12-MONTH(C102)+1, 12), 12)</f>
        <v>12</v>
      </c>
      <c r="K102" s="103">
        <f xml:space="preserve"> An*12+12 -YEAR(D102)*12-MONTH(D102)</f>
        <v>12</v>
      </c>
      <c r="L102" s="103"/>
      <c r="M102" s="103">
        <f>MAX(0, K102-12)</f>
        <v>0</v>
      </c>
      <c r="N102" s="143">
        <f>M102*F102</f>
        <v>0</v>
      </c>
      <c r="O102" s="143">
        <f>M102*G102</f>
        <v>0</v>
      </c>
      <c r="P102" s="103">
        <f>M102*H102</f>
        <v>0</v>
      </c>
      <c r="Q102" s="103">
        <f>M102*I102</f>
        <v>0</v>
      </c>
      <c r="R102" s="144">
        <f>SUM(N102:Q102)</f>
        <v>0</v>
      </c>
      <c r="S102" s="145"/>
      <c r="T102" s="91">
        <v>550</v>
      </c>
      <c r="U102" s="91">
        <f t="shared" si="41"/>
        <v>500</v>
      </c>
      <c r="V102" s="92">
        <f t="shared" si="42"/>
        <v>50</v>
      </c>
      <c r="W102" s="91"/>
      <c r="X102" s="91"/>
      <c r="Y102" s="146">
        <f>K102-M102</f>
        <v>12</v>
      </c>
      <c r="Z102" s="147">
        <f>Y102*U102</f>
        <v>6000</v>
      </c>
      <c r="AA102" s="147">
        <f>Y102*V102</f>
        <v>600</v>
      </c>
      <c r="AB102" s="147">
        <f>Y102*W102</f>
        <v>0</v>
      </c>
      <c r="AC102" s="147">
        <f>Y102*X102</f>
        <v>0</v>
      </c>
      <c r="AD102" s="144">
        <f>SUM(Z102:AC102)</f>
        <v>6600</v>
      </c>
      <c r="AF102" s="149">
        <v>1</v>
      </c>
      <c r="AG102" s="150">
        <v>12</v>
      </c>
      <c r="AH102" s="151">
        <f t="shared" si="30"/>
        <v>6000</v>
      </c>
      <c r="AI102" s="151">
        <f t="shared" si="31"/>
        <v>600</v>
      </c>
      <c r="AJ102" s="151">
        <f t="shared" si="32"/>
        <v>0</v>
      </c>
      <c r="AK102" s="151">
        <f t="shared" si="33"/>
        <v>0</v>
      </c>
    </row>
    <row r="103" spans="1:37" s="116" customFormat="1">
      <c r="A103" s="99">
        <v>88</v>
      </c>
      <c r="B103" s="100" t="s">
        <v>26</v>
      </c>
      <c r="C103" s="101">
        <v>36526</v>
      </c>
      <c r="D103" s="80">
        <v>41274</v>
      </c>
      <c r="E103" s="23">
        <v>165</v>
      </c>
      <c r="F103" s="23">
        <f t="shared" si="34"/>
        <v>150</v>
      </c>
      <c r="G103" s="60">
        <f t="shared" si="35"/>
        <v>15</v>
      </c>
      <c r="H103" s="23"/>
      <c r="I103" s="23"/>
      <c r="J103" s="102">
        <f t="shared" si="36"/>
        <v>12</v>
      </c>
      <c r="K103" s="103">
        <f t="shared" si="37"/>
        <v>12</v>
      </c>
      <c r="L103" s="103"/>
      <c r="M103" s="104">
        <f t="shared" si="50"/>
        <v>0</v>
      </c>
      <c r="N103" s="105">
        <f t="shared" si="44"/>
        <v>0</v>
      </c>
      <c r="O103" s="111">
        <f t="shared" si="38"/>
        <v>0</v>
      </c>
      <c r="P103" s="112">
        <f t="shared" si="39"/>
        <v>0</v>
      </c>
      <c r="Q103" s="112">
        <f t="shared" si="40"/>
        <v>0</v>
      </c>
      <c r="R103" s="115">
        <f t="shared" si="29"/>
        <v>0</v>
      </c>
      <c r="S103" s="113"/>
      <c r="T103" s="23">
        <v>165</v>
      </c>
      <c r="U103" s="23">
        <f t="shared" si="41"/>
        <v>150</v>
      </c>
      <c r="V103" s="60">
        <f t="shared" si="42"/>
        <v>15</v>
      </c>
      <c r="W103" s="23"/>
      <c r="X103" s="23"/>
      <c r="Y103" s="108">
        <f t="shared" si="43"/>
        <v>12</v>
      </c>
      <c r="Z103" s="109">
        <f t="shared" si="45"/>
        <v>1800</v>
      </c>
      <c r="AA103" s="114">
        <f t="shared" si="48"/>
        <v>180</v>
      </c>
      <c r="AB103" s="114">
        <f t="shared" si="49"/>
        <v>0</v>
      </c>
      <c r="AC103" s="114">
        <f t="shared" si="46"/>
        <v>0</v>
      </c>
      <c r="AD103" s="115">
        <f t="shared" si="47"/>
        <v>1980</v>
      </c>
      <c r="AF103" s="149">
        <v>1</v>
      </c>
      <c r="AG103" s="150">
        <v>12</v>
      </c>
      <c r="AH103" s="151">
        <f t="shared" si="30"/>
        <v>1800</v>
      </c>
      <c r="AI103" s="151">
        <f t="shared" si="31"/>
        <v>180</v>
      </c>
      <c r="AJ103" s="151">
        <f t="shared" si="32"/>
        <v>0</v>
      </c>
      <c r="AK103" s="151">
        <f t="shared" si="33"/>
        <v>0</v>
      </c>
    </row>
    <row r="104" spans="1:37" s="116" customFormat="1">
      <c r="A104" s="99" t="s">
        <v>27</v>
      </c>
      <c r="B104" s="100"/>
      <c r="C104" s="101">
        <v>36526</v>
      </c>
      <c r="D104" s="80">
        <v>41182</v>
      </c>
      <c r="E104" s="23">
        <v>400</v>
      </c>
      <c r="F104" s="23">
        <f t="shared" si="34"/>
        <v>363.63636363636363</v>
      </c>
      <c r="G104" s="60">
        <f t="shared" si="35"/>
        <v>36.36363636363636</v>
      </c>
      <c r="H104" s="23"/>
      <c r="I104" s="23"/>
      <c r="J104" s="102">
        <f t="shared" si="36"/>
        <v>12</v>
      </c>
      <c r="K104" s="103">
        <f t="shared" si="37"/>
        <v>15</v>
      </c>
      <c r="L104" s="103"/>
      <c r="M104" s="104">
        <f t="shared" si="50"/>
        <v>3</v>
      </c>
      <c r="N104" s="105">
        <f t="shared" si="44"/>
        <v>1090.909090909091</v>
      </c>
      <c r="O104" s="111">
        <f t="shared" si="38"/>
        <v>109.09090909090908</v>
      </c>
      <c r="P104" s="112">
        <f t="shared" si="39"/>
        <v>0</v>
      </c>
      <c r="Q104" s="112">
        <f t="shared" si="40"/>
        <v>0</v>
      </c>
      <c r="R104" s="115">
        <f t="shared" si="29"/>
        <v>1200</v>
      </c>
      <c r="S104" s="113"/>
      <c r="T104" s="23">
        <v>400</v>
      </c>
      <c r="U104" s="23">
        <f t="shared" si="41"/>
        <v>363.63636363636363</v>
      </c>
      <c r="V104" s="60">
        <f t="shared" si="42"/>
        <v>36.36363636363636</v>
      </c>
      <c r="W104" s="23"/>
      <c r="X104" s="23"/>
      <c r="Y104" s="108">
        <f t="shared" si="43"/>
        <v>12</v>
      </c>
      <c r="Z104" s="109">
        <f t="shared" si="45"/>
        <v>4363.636363636364</v>
      </c>
      <c r="AA104" s="114">
        <f t="shared" si="48"/>
        <v>436.36363636363632</v>
      </c>
      <c r="AB104" s="114">
        <f t="shared" si="49"/>
        <v>0</v>
      </c>
      <c r="AC104" s="114">
        <f t="shared" si="46"/>
        <v>0</v>
      </c>
      <c r="AD104" s="115">
        <f t="shared" si="47"/>
        <v>4800</v>
      </c>
      <c r="AF104" s="149">
        <v>1</v>
      </c>
      <c r="AG104" s="150">
        <v>12</v>
      </c>
      <c r="AH104" s="151">
        <f t="shared" si="30"/>
        <v>4363.636363636364</v>
      </c>
      <c r="AI104" s="151">
        <f t="shared" si="31"/>
        <v>436.36363636363637</v>
      </c>
      <c r="AJ104" s="151">
        <f t="shared" si="32"/>
        <v>0</v>
      </c>
      <c r="AK104" s="151">
        <f t="shared" si="33"/>
        <v>0</v>
      </c>
    </row>
    <row r="105" spans="1:37" s="116" customFormat="1">
      <c r="A105" s="99">
        <v>89</v>
      </c>
      <c r="B105" s="100" t="s">
        <v>26</v>
      </c>
      <c r="C105" s="101">
        <v>36526</v>
      </c>
      <c r="D105" s="80">
        <v>41274</v>
      </c>
      <c r="E105" s="23">
        <v>660</v>
      </c>
      <c r="F105" s="23">
        <f t="shared" si="34"/>
        <v>600</v>
      </c>
      <c r="G105" s="60">
        <f t="shared" si="35"/>
        <v>60</v>
      </c>
      <c r="H105" s="23"/>
      <c r="I105" s="23"/>
      <c r="J105" s="102">
        <f t="shared" si="36"/>
        <v>12</v>
      </c>
      <c r="K105" s="103">
        <f t="shared" si="37"/>
        <v>12</v>
      </c>
      <c r="L105" s="103"/>
      <c r="M105" s="104">
        <f t="shared" si="50"/>
        <v>0</v>
      </c>
      <c r="N105" s="105">
        <f t="shared" si="44"/>
        <v>0</v>
      </c>
      <c r="O105" s="111">
        <f t="shared" si="38"/>
        <v>0</v>
      </c>
      <c r="P105" s="112">
        <f t="shared" si="39"/>
        <v>0</v>
      </c>
      <c r="Q105" s="112">
        <f t="shared" si="40"/>
        <v>0</v>
      </c>
      <c r="R105" s="115">
        <f t="shared" si="29"/>
        <v>0</v>
      </c>
      <c r="S105" s="113"/>
      <c r="T105" s="23">
        <v>660</v>
      </c>
      <c r="U105" s="23">
        <f t="shared" si="41"/>
        <v>600</v>
      </c>
      <c r="V105" s="60">
        <f t="shared" si="42"/>
        <v>60</v>
      </c>
      <c r="W105" s="23"/>
      <c r="X105" s="23"/>
      <c r="Y105" s="108">
        <f t="shared" si="43"/>
        <v>12</v>
      </c>
      <c r="Z105" s="109">
        <f t="shared" si="45"/>
        <v>7200</v>
      </c>
      <c r="AA105" s="114">
        <f t="shared" si="48"/>
        <v>720</v>
      </c>
      <c r="AB105" s="114">
        <f t="shared" si="49"/>
        <v>0</v>
      </c>
      <c r="AC105" s="114">
        <f t="shared" si="46"/>
        <v>0</v>
      </c>
      <c r="AD105" s="115">
        <f t="shared" si="47"/>
        <v>7920</v>
      </c>
      <c r="AF105" s="149">
        <v>1</v>
      </c>
      <c r="AG105" s="150">
        <v>12</v>
      </c>
      <c r="AH105" s="151">
        <f t="shared" si="30"/>
        <v>7200</v>
      </c>
      <c r="AI105" s="151">
        <f t="shared" si="31"/>
        <v>720</v>
      </c>
      <c r="AJ105" s="151">
        <f t="shared" si="32"/>
        <v>0</v>
      </c>
      <c r="AK105" s="151">
        <f t="shared" si="33"/>
        <v>0</v>
      </c>
    </row>
    <row r="106" spans="1:37" s="116" customFormat="1">
      <c r="A106" s="99">
        <v>90</v>
      </c>
      <c r="B106" s="100" t="s">
        <v>26</v>
      </c>
      <c r="C106" s="101">
        <v>36526</v>
      </c>
      <c r="D106" s="80">
        <v>41274</v>
      </c>
      <c r="E106" s="23">
        <v>220</v>
      </c>
      <c r="F106" s="23">
        <f t="shared" si="34"/>
        <v>200</v>
      </c>
      <c r="G106" s="60">
        <f t="shared" si="35"/>
        <v>20</v>
      </c>
      <c r="H106" s="23"/>
      <c r="I106" s="23"/>
      <c r="J106" s="102">
        <f t="shared" si="36"/>
        <v>12</v>
      </c>
      <c r="K106" s="103">
        <f t="shared" si="37"/>
        <v>12</v>
      </c>
      <c r="L106" s="103"/>
      <c r="M106" s="104">
        <f t="shared" si="50"/>
        <v>0</v>
      </c>
      <c r="N106" s="105">
        <f t="shared" si="44"/>
        <v>0</v>
      </c>
      <c r="O106" s="111">
        <f t="shared" si="38"/>
        <v>0</v>
      </c>
      <c r="P106" s="112">
        <f t="shared" si="39"/>
        <v>0</v>
      </c>
      <c r="Q106" s="112">
        <f t="shared" si="40"/>
        <v>0</v>
      </c>
      <c r="R106" s="115">
        <f t="shared" si="29"/>
        <v>0</v>
      </c>
      <c r="S106" s="113"/>
      <c r="T106" s="23">
        <v>220</v>
      </c>
      <c r="U106" s="23">
        <f t="shared" si="41"/>
        <v>200</v>
      </c>
      <c r="V106" s="60">
        <f t="shared" si="42"/>
        <v>20</v>
      </c>
      <c r="W106" s="23"/>
      <c r="X106" s="23"/>
      <c r="Y106" s="108">
        <f t="shared" si="43"/>
        <v>12</v>
      </c>
      <c r="Z106" s="109">
        <f t="shared" si="45"/>
        <v>2400</v>
      </c>
      <c r="AA106" s="114">
        <f t="shared" si="48"/>
        <v>240</v>
      </c>
      <c r="AB106" s="114">
        <f t="shared" si="49"/>
        <v>0</v>
      </c>
      <c r="AC106" s="114">
        <f t="shared" si="46"/>
        <v>0</v>
      </c>
      <c r="AD106" s="115">
        <f t="shared" si="47"/>
        <v>2640</v>
      </c>
      <c r="AF106" s="149">
        <v>1</v>
      </c>
      <c r="AG106" s="150">
        <v>12</v>
      </c>
      <c r="AH106" s="151">
        <f t="shared" si="30"/>
        <v>2400</v>
      </c>
      <c r="AI106" s="151">
        <f t="shared" si="31"/>
        <v>240</v>
      </c>
      <c r="AJ106" s="151">
        <f t="shared" si="32"/>
        <v>0</v>
      </c>
      <c r="AK106" s="151">
        <f t="shared" si="33"/>
        <v>0</v>
      </c>
    </row>
    <row r="107" spans="1:37" s="116" customFormat="1">
      <c r="A107" s="141">
        <v>91</v>
      </c>
      <c r="B107" s="93" t="s">
        <v>26</v>
      </c>
      <c r="C107" s="142">
        <v>40360</v>
      </c>
      <c r="D107" s="90">
        <v>41120</v>
      </c>
      <c r="E107" s="91">
        <v>500</v>
      </c>
      <c r="F107" s="91">
        <f t="shared" si="34"/>
        <v>454.54545454545456</v>
      </c>
      <c r="G107" s="92">
        <f t="shared" si="35"/>
        <v>45.454545454545453</v>
      </c>
      <c r="H107" s="91"/>
      <c r="I107" s="91"/>
      <c r="J107" s="102">
        <f t="shared" si="36"/>
        <v>12</v>
      </c>
      <c r="K107" s="103">
        <f t="shared" si="37"/>
        <v>17</v>
      </c>
      <c r="L107" s="103"/>
      <c r="M107" s="103">
        <f t="shared" si="50"/>
        <v>5</v>
      </c>
      <c r="N107" s="143">
        <f t="shared" si="44"/>
        <v>2272.727272727273</v>
      </c>
      <c r="O107" s="143">
        <f t="shared" si="38"/>
        <v>227.27272727272725</v>
      </c>
      <c r="P107" s="103">
        <f t="shared" si="39"/>
        <v>0</v>
      </c>
      <c r="Q107" s="103">
        <f t="shared" si="40"/>
        <v>0</v>
      </c>
      <c r="R107" s="144">
        <f t="shared" si="29"/>
        <v>2500</v>
      </c>
      <c r="S107" s="145"/>
      <c r="T107" s="91">
        <v>440</v>
      </c>
      <c r="U107" s="91">
        <f t="shared" si="41"/>
        <v>400</v>
      </c>
      <c r="V107" s="92">
        <f t="shared" si="42"/>
        <v>40</v>
      </c>
      <c r="W107" s="91"/>
      <c r="X107" s="91"/>
      <c r="Y107" s="146">
        <v>0</v>
      </c>
      <c r="Z107" s="147">
        <f t="shared" si="45"/>
        <v>0</v>
      </c>
      <c r="AA107" s="147">
        <f t="shared" si="48"/>
        <v>0</v>
      </c>
      <c r="AB107" s="147">
        <f t="shared" si="49"/>
        <v>0</v>
      </c>
      <c r="AC107" s="147">
        <f t="shared" si="46"/>
        <v>0</v>
      </c>
      <c r="AD107" s="144">
        <f t="shared" si="47"/>
        <v>0</v>
      </c>
      <c r="AF107" s="149">
        <v>1</v>
      </c>
      <c r="AG107" s="150">
        <v>7</v>
      </c>
      <c r="AH107" s="151">
        <f t="shared" si="30"/>
        <v>2800</v>
      </c>
      <c r="AI107" s="151">
        <f t="shared" si="31"/>
        <v>280</v>
      </c>
      <c r="AJ107" s="151">
        <f t="shared" si="32"/>
        <v>0</v>
      </c>
      <c r="AK107" s="151">
        <f t="shared" si="33"/>
        <v>0</v>
      </c>
    </row>
    <row r="108" spans="1:37" s="116" customFormat="1">
      <c r="A108" s="141">
        <v>91</v>
      </c>
      <c r="B108" s="93" t="s">
        <v>26</v>
      </c>
      <c r="C108" s="142">
        <v>41122</v>
      </c>
      <c r="D108" s="90">
        <v>41152</v>
      </c>
      <c r="E108" s="91">
        <v>600</v>
      </c>
      <c r="F108" s="91">
        <f t="shared" si="34"/>
        <v>545.4545454545455</v>
      </c>
      <c r="G108" s="92">
        <f t="shared" si="35"/>
        <v>54.545454545454547</v>
      </c>
      <c r="H108" s="91"/>
      <c r="I108" s="91"/>
      <c r="J108" s="102">
        <f>IF(ISNUMBER(C108), IF(YEAR(C108) = An,  12-MONTH(C108)+1, 12), 12)</f>
        <v>12</v>
      </c>
      <c r="K108" s="103">
        <f xml:space="preserve"> An*12+12 -YEAR(D108)*12-MONTH(D108)</f>
        <v>16</v>
      </c>
      <c r="L108" s="103"/>
      <c r="M108" s="103">
        <f>MAX(0, K108-12)</f>
        <v>4</v>
      </c>
      <c r="N108" s="143">
        <f>M108*F108</f>
        <v>2181.818181818182</v>
      </c>
      <c r="O108" s="143">
        <f>M108*G108</f>
        <v>218.18181818181819</v>
      </c>
      <c r="P108" s="103">
        <f>M108*H108</f>
        <v>0</v>
      </c>
      <c r="Q108" s="103">
        <f>M108*I108</f>
        <v>0</v>
      </c>
      <c r="R108" s="144">
        <f>SUM(N108:Q108)</f>
        <v>2400</v>
      </c>
      <c r="S108" s="145"/>
      <c r="T108" s="91">
        <v>440</v>
      </c>
      <c r="U108" s="91">
        <f t="shared" si="41"/>
        <v>400</v>
      </c>
      <c r="V108" s="92">
        <f t="shared" si="42"/>
        <v>40</v>
      </c>
      <c r="W108" s="91"/>
      <c r="X108" s="91"/>
      <c r="Y108" s="146">
        <f>K108-M108</f>
        <v>12</v>
      </c>
      <c r="Z108" s="147">
        <f>Y108*U108</f>
        <v>4800</v>
      </c>
      <c r="AA108" s="147">
        <f>Y108*V108</f>
        <v>480</v>
      </c>
      <c r="AB108" s="147">
        <f>Y108*W108</f>
        <v>0</v>
      </c>
      <c r="AC108" s="147">
        <f>Y108*X108</f>
        <v>0</v>
      </c>
      <c r="AD108" s="144">
        <f>SUM(Z108:AC108)</f>
        <v>5280</v>
      </c>
      <c r="AF108" s="149">
        <v>8</v>
      </c>
      <c r="AG108" s="150">
        <v>12</v>
      </c>
      <c r="AH108" s="151">
        <f t="shared" si="30"/>
        <v>2000</v>
      </c>
      <c r="AI108" s="151">
        <f t="shared" si="31"/>
        <v>200</v>
      </c>
      <c r="AJ108" s="151">
        <f t="shared" si="32"/>
        <v>0</v>
      </c>
      <c r="AK108" s="151">
        <f t="shared" si="33"/>
        <v>0</v>
      </c>
    </row>
    <row r="109" spans="1:37" s="116" customFormat="1">
      <c r="A109" s="99">
        <v>92</v>
      </c>
      <c r="B109" s="100" t="s">
        <v>26</v>
      </c>
      <c r="C109" s="101">
        <v>36526</v>
      </c>
      <c r="D109" s="80">
        <v>41274</v>
      </c>
      <c r="E109" s="23"/>
      <c r="F109" s="23">
        <f t="shared" si="34"/>
        <v>0</v>
      </c>
      <c r="G109" s="60">
        <f t="shared" si="35"/>
        <v>0</v>
      </c>
      <c r="H109" s="23"/>
      <c r="I109" s="23"/>
      <c r="J109" s="102">
        <f t="shared" si="36"/>
        <v>12</v>
      </c>
      <c r="K109" s="103">
        <f t="shared" si="37"/>
        <v>12</v>
      </c>
      <c r="L109" s="103"/>
      <c r="M109" s="104">
        <f t="shared" si="50"/>
        <v>0</v>
      </c>
      <c r="N109" s="105">
        <f t="shared" si="44"/>
        <v>0</v>
      </c>
      <c r="O109" s="111">
        <f t="shared" si="38"/>
        <v>0</v>
      </c>
      <c r="P109" s="112">
        <f t="shared" si="39"/>
        <v>0</v>
      </c>
      <c r="Q109" s="112">
        <f t="shared" si="40"/>
        <v>0</v>
      </c>
      <c r="R109" s="115">
        <f t="shared" si="29"/>
        <v>0</v>
      </c>
      <c r="S109" s="113"/>
      <c r="T109" s="23"/>
      <c r="U109" s="23">
        <f t="shared" si="41"/>
        <v>0</v>
      </c>
      <c r="V109" s="60">
        <f t="shared" si="42"/>
        <v>0</v>
      </c>
      <c r="W109" s="23"/>
      <c r="X109" s="23"/>
      <c r="Y109" s="108">
        <f t="shared" si="43"/>
        <v>12</v>
      </c>
      <c r="Z109" s="109">
        <f t="shared" si="45"/>
        <v>0</v>
      </c>
      <c r="AA109" s="114">
        <f t="shared" si="48"/>
        <v>0</v>
      </c>
      <c r="AB109" s="114">
        <f t="shared" si="49"/>
        <v>0</v>
      </c>
      <c r="AC109" s="114">
        <f t="shared" si="46"/>
        <v>0</v>
      </c>
      <c r="AD109" s="115">
        <f t="shared" si="47"/>
        <v>0</v>
      </c>
      <c r="AF109" s="149">
        <v>1</v>
      </c>
      <c r="AG109" s="150">
        <v>12</v>
      </c>
      <c r="AH109" s="151">
        <f t="shared" si="30"/>
        <v>0</v>
      </c>
      <c r="AI109" s="151">
        <f t="shared" si="31"/>
        <v>0</v>
      </c>
      <c r="AJ109" s="151">
        <f t="shared" si="32"/>
        <v>0</v>
      </c>
      <c r="AK109" s="151">
        <f t="shared" si="33"/>
        <v>0</v>
      </c>
    </row>
    <row r="110" spans="1:37" s="116" customFormat="1">
      <c r="A110" s="99">
        <v>93</v>
      </c>
      <c r="B110" s="100" t="s">
        <v>26</v>
      </c>
      <c r="C110" s="101">
        <v>36526</v>
      </c>
      <c r="D110" s="80">
        <v>39813</v>
      </c>
      <c r="E110" s="23">
        <v>220</v>
      </c>
      <c r="F110" s="23">
        <f t="shared" si="34"/>
        <v>200</v>
      </c>
      <c r="G110" s="60">
        <f t="shared" si="35"/>
        <v>20</v>
      </c>
      <c r="H110" s="23"/>
      <c r="I110" s="23"/>
      <c r="J110" s="102">
        <f t="shared" si="36"/>
        <v>12</v>
      </c>
      <c r="K110" s="103">
        <f t="shared" si="37"/>
        <v>60</v>
      </c>
      <c r="L110" s="103"/>
      <c r="M110" s="104">
        <f t="shared" si="50"/>
        <v>48</v>
      </c>
      <c r="N110" s="105">
        <f t="shared" si="44"/>
        <v>9600</v>
      </c>
      <c r="O110" s="111">
        <f t="shared" si="38"/>
        <v>960</v>
      </c>
      <c r="P110" s="112">
        <f t="shared" si="39"/>
        <v>0</v>
      </c>
      <c r="Q110" s="112">
        <f t="shared" si="40"/>
        <v>0</v>
      </c>
      <c r="R110" s="115">
        <f t="shared" si="29"/>
        <v>10560</v>
      </c>
      <c r="S110" s="113"/>
      <c r="T110" s="23">
        <v>220</v>
      </c>
      <c r="U110" s="23">
        <f t="shared" si="41"/>
        <v>200</v>
      </c>
      <c r="V110" s="60">
        <f t="shared" si="42"/>
        <v>20</v>
      </c>
      <c r="W110" s="23"/>
      <c r="X110" s="23"/>
      <c r="Y110" s="108">
        <f t="shared" si="43"/>
        <v>12</v>
      </c>
      <c r="Z110" s="109">
        <f t="shared" si="45"/>
        <v>2400</v>
      </c>
      <c r="AA110" s="114">
        <f t="shared" si="48"/>
        <v>240</v>
      </c>
      <c r="AB110" s="114">
        <f t="shared" si="49"/>
        <v>0</v>
      </c>
      <c r="AC110" s="114">
        <f t="shared" si="46"/>
        <v>0</v>
      </c>
      <c r="AD110" s="115">
        <f t="shared" si="47"/>
        <v>2640</v>
      </c>
      <c r="AF110" s="149">
        <v>1</v>
      </c>
      <c r="AG110" s="150">
        <v>12</v>
      </c>
      <c r="AH110" s="151">
        <f t="shared" si="30"/>
        <v>2400</v>
      </c>
      <c r="AI110" s="151">
        <f t="shared" si="31"/>
        <v>240</v>
      </c>
      <c r="AJ110" s="151">
        <f t="shared" si="32"/>
        <v>0</v>
      </c>
      <c r="AK110" s="151">
        <f t="shared" si="33"/>
        <v>0</v>
      </c>
    </row>
    <row r="111" spans="1:37" s="116" customFormat="1">
      <c r="A111" s="99">
        <v>95</v>
      </c>
      <c r="B111" s="100" t="s">
        <v>26</v>
      </c>
      <c r="C111" s="101">
        <v>36526</v>
      </c>
      <c r="D111" s="80">
        <v>40908</v>
      </c>
      <c r="E111" s="23">
        <v>495</v>
      </c>
      <c r="F111" s="23">
        <f t="shared" si="34"/>
        <v>450</v>
      </c>
      <c r="G111" s="60">
        <f t="shared" si="35"/>
        <v>45</v>
      </c>
      <c r="H111" s="23"/>
      <c r="I111" s="23"/>
      <c r="J111" s="102">
        <f t="shared" si="36"/>
        <v>12</v>
      </c>
      <c r="K111" s="103">
        <f t="shared" si="37"/>
        <v>24</v>
      </c>
      <c r="L111" s="103"/>
      <c r="M111" s="104">
        <f t="shared" si="50"/>
        <v>12</v>
      </c>
      <c r="N111" s="105">
        <f t="shared" si="44"/>
        <v>5400</v>
      </c>
      <c r="O111" s="111">
        <f t="shared" si="38"/>
        <v>540</v>
      </c>
      <c r="P111" s="112">
        <f t="shared" si="39"/>
        <v>0</v>
      </c>
      <c r="Q111" s="112">
        <f t="shared" si="40"/>
        <v>0</v>
      </c>
      <c r="R111" s="115">
        <f t="shared" si="29"/>
        <v>5940</v>
      </c>
      <c r="S111" s="113"/>
      <c r="T111" s="23">
        <v>495</v>
      </c>
      <c r="U111" s="23">
        <f t="shared" si="41"/>
        <v>450</v>
      </c>
      <c r="V111" s="60">
        <f t="shared" si="42"/>
        <v>45</v>
      </c>
      <c r="W111" s="23"/>
      <c r="X111" s="23"/>
      <c r="Y111" s="108">
        <f t="shared" si="43"/>
        <v>12</v>
      </c>
      <c r="Z111" s="109">
        <f t="shared" si="45"/>
        <v>5400</v>
      </c>
      <c r="AA111" s="114">
        <f t="shared" si="48"/>
        <v>540</v>
      </c>
      <c r="AB111" s="114">
        <f t="shared" si="49"/>
        <v>0</v>
      </c>
      <c r="AC111" s="114">
        <f t="shared" si="46"/>
        <v>0</v>
      </c>
      <c r="AD111" s="115">
        <f t="shared" si="47"/>
        <v>5940</v>
      </c>
      <c r="AF111" s="149">
        <v>1</v>
      </c>
      <c r="AG111" s="150">
        <v>12</v>
      </c>
      <c r="AH111" s="151">
        <f t="shared" si="30"/>
        <v>5400</v>
      </c>
      <c r="AI111" s="151">
        <f t="shared" si="31"/>
        <v>540</v>
      </c>
      <c r="AJ111" s="151">
        <f t="shared" si="32"/>
        <v>0</v>
      </c>
      <c r="AK111" s="151">
        <f t="shared" si="33"/>
        <v>0</v>
      </c>
    </row>
    <row r="112" spans="1:37" s="116" customFormat="1">
      <c r="A112" s="99">
        <v>97</v>
      </c>
      <c r="B112" s="100" t="s">
        <v>26</v>
      </c>
      <c r="C112" s="101">
        <v>36526</v>
      </c>
      <c r="D112" s="80">
        <v>39813</v>
      </c>
      <c r="E112" s="23">
        <v>385</v>
      </c>
      <c r="F112" s="23">
        <f t="shared" si="34"/>
        <v>350</v>
      </c>
      <c r="G112" s="60">
        <f t="shared" si="35"/>
        <v>35</v>
      </c>
      <c r="H112" s="23"/>
      <c r="I112" s="23"/>
      <c r="J112" s="102">
        <f t="shared" ref="J112:J139" si="51">IF(ISNUMBER(C112), IF(YEAR(C112) = An,  12-MONTH(C112)+1, 12), 12)</f>
        <v>12</v>
      </c>
      <c r="K112" s="103">
        <f t="shared" si="37"/>
        <v>60</v>
      </c>
      <c r="L112" s="103"/>
      <c r="M112" s="104">
        <f t="shared" si="50"/>
        <v>48</v>
      </c>
      <c r="N112" s="105">
        <f t="shared" si="44"/>
        <v>16800</v>
      </c>
      <c r="O112" s="111">
        <f t="shared" ref="O112:O133" si="52">M112*G112</f>
        <v>1680</v>
      </c>
      <c r="P112" s="112">
        <f t="shared" ref="P112:P133" si="53">M112*H112</f>
        <v>0</v>
      </c>
      <c r="Q112" s="112">
        <f t="shared" ref="Q112:Q133" si="54">M112*I112</f>
        <v>0</v>
      </c>
      <c r="R112" s="115">
        <f t="shared" si="29"/>
        <v>18480</v>
      </c>
      <c r="S112" s="113"/>
      <c r="T112" s="23">
        <v>385</v>
      </c>
      <c r="U112" s="23">
        <f t="shared" si="41"/>
        <v>350</v>
      </c>
      <c r="V112" s="60">
        <f t="shared" si="42"/>
        <v>35</v>
      </c>
      <c r="W112" s="23"/>
      <c r="X112" s="23"/>
      <c r="Y112" s="108">
        <f t="shared" ref="Y112:Y137" si="55">K112-M112</f>
        <v>12</v>
      </c>
      <c r="Z112" s="109">
        <f t="shared" si="45"/>
        <v>4200</v>
      </c>
      <c r="AA112" s="114">
        <f t="shared" si="48"/>
        <v>420</v>
      </c>
      <c r="AB112" s="114">
        <f t="shared" si="49"/>
        <v>0</v>
      </c>
      <c r="AC112" s="114">
        <f t="shared" si="46"/>
        <v>0</v>
      </c>
      <c r="AD112" s="115">
        <f t="shared" si="47"/>
        <v>4620</v>
      </c>
      <c r="AF112" s="149">
        <v>1</v>
      </c>
      <c r="AG112" s="150">
        <v>12</v>
      </c>
      <c r="AH112" s="151">
        <f t="shared" si="30"/>
        <v>4200</v>
      </c>
      <c r="AI112" s="151">
        <f t="shared" si="31"/>
        <v>420</v>
      </c>
      <c r="AJ112" s="151">
        <f t="shared" si="32"/>
        <v>0</v>
      </c>
      <c r="AK112" s="151">
        <f t="shared" si="33"/>
        <v>0</v>
      </c>
    </row>
    <row r="113" spans="1:37" s="116" customFormat="1">
      <c r="A113" s="99">
        <v>98</v>
      </c>
      <c r="B113" s="100" t="s">
        <v>26</v>
      </c>
      <c r="C113" s="101">
        <v>36526</v>
      </c>
      <c r="D113" s="80">
        <v>41274</v>
      </c>
      <c r="E113" s="23"/>
      <c r="F113" s="23">
        <f t="shared" si="34"/>
        <v>0</v>
      </c>
      <c r="G113" s="60">
        <f t="shared" si="35"/>
        <v>0</v>
      </c>
      <c r="H113" s="23"/>
      <c r="I113" s="23"/>
      <c r="J113" s="102">
        <f t="shared" si="51"/>
        <v>12</v>
      </c>
      <c r="K113" s="103">
        <f t="shared" si="37"/>
        <v>12</v>
      </c>
      <c r="L113" s="103"/>
      <c r="M113" s="104">
        <f t="shared" si="50"/>
        <v>0</v>
      </c>
      <c r="N113" s="105">
        <f t="shared" si="44"/>
        <v>0</v>
      </c>
      <c r="O113" s="105">
        <f t="shared" si="52"/>
        <v>0</v>
      </c>
      <c r="P113" s="104">
        <f t="shared" si="53"/>
        <v>0</v>
      </c>
      <c r="Q113" s="104">
        <f t="shared" si="54"/>
        <v>0</v>
      </c>
      <c r="R113" s="106">
        <f t="shared" si="29"/>
        <v>0</v>
      </c>
      <c r="S113" s="107"/>
      <c r="T113" s="23"/>
      <c r="U113" s="23">
        <f t="shared" si="41"/>
        <v>0</v>
      </c>
      <c r="V113" s="60">
        <f t="shared" si="42"/>
        <v>0</v>
      </c>
      <c r="W113" s="23"/>
      <c r="X113" s="23"/>
      <c r="Y113" s="108">
        <f t="shared" si="55"/>
        <v>12</v>
      </c>
      <c r="Z113" s="109">
        <f t="shared" si="45"/>
        <v>0</v>
      </c>
      <c r="AA113" s="109">
        <f t="shared" si="48"/>
        <v>0</v>
      </c>
      <c r="AB113" s="109">
        <f t="shared" si="49"/>
        <v>0</v>
      </c>
      <c r="AC113" s="109">
        <f t="shared" si="46"/>
        <v>0</v>
      </c>
      <c r="AD113" s="106">
        <f t="shared" si="47"/>
        <v>0</v>
      </c>
      <c r="AF113" s="149">
        <v>1</v>
      </c>
      <c r="AG113" s="150">
        <v>12</v>
      </c>
      <c r="AH113" s="151">
        <f t="shared" si="30"/>
        <v>0</v>
      </c>
      <c r="AI113" s="151">
        <f t="shared" si="31"/>
        <v>0</v>
      </c>
      <c r="AJ113" s="151">
        <f t="shared" si="32"/>
        <v>0</v>
      </c>
      <c r="AK113" s="151">
        <f t="shared" si="33"/>
        <v>0</v>
      </c>
    </row>
    <row r="114" spans="1:37" s="116" customFormat="1">
      <c r="A114" s="99">
        <v>99</v>
      </c>
      <c r="B114" s="100" t="s">
        <v>26</v>
      </c>
      <c r="C114" s="101">
        <v>36526</v>
      </c>
      <c r="D114" s="80">
        <v>40482</v>
      </c>
      <c r="E114" s="23">
        <v>550</v>
      </c>
      <c r="F114" s="23">
        <f t="shared" si="34"/>
        <v>500</v>
      </c>
      <c r="G114" s="60">
        <f t="shared" si="35"/>
        <v>50</v>
      </c>
      <c r="H114" s="23"/>
      <c r="I114" s="23"/>
      <c r="J114" s="102">
        <f t="shared" si="51"/>
        <v>12</v>
      </c>
      <c r="K114" s="103">
        <f t="shared" si="37"/>
        <v>38</v>
      </c>
      <c r="L114" s="103"/>
      <c r="M114" s="104">
        <f t="shared" si="50"/>
        <v>26</v>
      </c>
      <c r="N114" s="105">
        <f t="shared" si="44"/>
        <v>13000</v>
      </c>
      <c r="O114" s="111">
        <f t="shared" si="52"/>
        <v>1300</v>
      </c>
      <c r="P114" s="112">
        <f t="shared" si="53"/>
        <v>0</v>
      </c>
      <c r="Q114" s="112">
        <f t="shared" si="54"/>
        <v>0</v>
      </c>
      <c r="R114" s="115">
        <f t="shared" si="29"/>
        <v>14300</v>
      </c>
      <c r="S114" s="113"/>
      <c r="T114" s="23">
        <f>E114</f>
        <v>550</v>
      </c>
      <c r="U114" s="23">
        <f t="shared" si="41"/>
        <v>500</v>
      </c>
      <c r="V114" s="60">
        <f t="shared" si="42"/>
        <v>50</v>
      </c>
      <c r="W114" s="23"/>
      <c r="X114" s="23"/>
      <c r="Y114" s="108">
        <f t="shared" si="55"/>
        <v>12</v>
      </c>
      <c r="Z114" s="109">
        <f t="shared" si="45"/>
        <v>6000</v>
      </c>
      <c r="AA114" s="114">
        <f t="shared" si="48"/>
        <v>600</v>
      </c>
      <c r="AB114" s="114">
        <f t="shared" si="49"/>
        <v>0</v>
      </c>
      <c r="AC114" s="114">
        <f t="shared" si="46"/>
        <v>0</v>
      </c>
      <c r="AD114" s="115">
        <f t="shared" si="47"/>
        <v>6600</v>
      </c>
      <c r="AF114" s="149">
        <v>1</v>
      </c>
      <c r="AG114" s="150">
        <v>12</v>
      </c>
      <c r="AH114" s="151">
        <f t="shared" si="30"/>
        <v>6000</v>
      </c>
      <c r="AI114" s="151">
        <f t="shared" si="31"/>
        <v>600</v>
      </c>
      <c r="AJ114" s="151">
        <f t="shared" si="32"/>
        <v>0</v>
      </c>
      <c r="AK114" s="151">
        <f t="shared" si="33"/>
        <v>0</v>
      </c>
    </row>
    <row r="115" spans="1:37" s="116" customFormat="1">
      <c r="A115" s="99">
        <v>100</v>
      </c>
      <c r="B115" s="100" t="s">
        <v>26</v>
      </c>
      <c r="C115" s="101">
        <v>36526</v>
      </c>
      <c r="D115" s="80">
        <v>41274</v>
      </c>
      <c r="E115" s="23"/>
      <c r="F115" s="23">
        <f t="shared" si="34"/>
        <v>0</v>
      </c>
      <c r="G115" s="60">
        <f t="shared" si="35"/>
        <v>0</v>
      </c>
      <c r="H115" s="23"/>
      <c r="I115" s="23"/>
      <c r="J115" s="102">
        <f t="shared" si="51"/>
        <v>12</v>
      </c>
      <c r="K115" s="103">
        <f t="shared" si="37"/>
        <v>12</v>
      </c>
      <c r="L115" s="103"/>
      <c r="M115" s="104">
        <f t="shared" si="50"/>
        <v>0</v>
      </c>
      <c r="N115" s="105">
        <f t="shared" si="44"/>
        <v>0</v>
      </c>
      <c r="O115" s="111">
        <f t="shared" si="52"/>
        <v>0</v>
      </c>
      <c r="P115" s="112">
        <f t="shared" si="53"/>
        <v>0</v>
      </c>
      <c r="Q115" s="112">
        <f t="shared" si="54"/>
        <v>0</v>
      </c>
      <c r="R115" s="115">
        <f t="shared" si="29"/>
        <v>0</v>
      </c>
      <c r="S115" s="113"/>
      <c r="T115" s="23"/>
      <c r="U115" s="23">
        <f t="shared" si="41"/>
        <v>0</v>
      </c>
      <c r="V115" s="60">
        <f t="shared" si="42"/>
        <v>0</v>
      </c>
      <c r="W115" s="23"/>
      <c r="X115" s="23"/>
      <c r="Y115" s="108">
        <f t="shared" si="55"/>
        <v>12</v>
      </c>
      <c r="Z115" s="109">
        <f t="shared" si="45"/>
        <v>0</v>
      </c>
      <c r="AA115" s="114">
        <f t="shared" si="48"/>
        <v>0</v>
      </c>
      <c r="AB115" s="114">
        <f t="shared" si="49"/>
        <v>0</v>
      </c>
      <c r="AC115" s="114">
        <f t="shared" si="46"/>
        <v>0</v>
      </c>
      <c r="AD115" s="115">
        <f t="shared" si="47"/>
        <v>0</v>
      </c>
      <c r="AF115" s="149">
        <v>1</v>
      </c>
      <c r="AG115" s="150">
        <v>12</v>
      </c>
      <c r="AH115" s="151">
        <f t="shared" si="30"/>
        <v>0</v>
      </c>
      <c r="AI115" s="151">
        <f t="shared" si="31"/>
        <v>0</v>
      </c>
      <c r="AJ115" s="151">
        <f t="shared" si="32"/>
        <v>0</v>
      </c>
      <c r="AK115" s="151">
        <f t="shared" si="33"/>
        <v>0</v>
      </c>
    </row>
    <row r="116" spans="1:37" s="116" customFormat="1">
      <c r="A116" s="99">
        <v>101</v>
      </c>
      <c r="B116" s="100" t="s">
        <v>26</v>
      </c>
      <c r="C116" s="101">
        <v>36526</v>
      </c>
      <c r="D116" s="80">
        <v>40482</v>
      </c>
      <c r="E116" s="23">
        <v>550</v>
      </c>
      <c r="F116" s="23">
        <f t="shared" si="34"/>
        <v>500</v>
      </c>
      <c r="G116" s="60">
        <f t="shared" si="35"/>
        <v>50</v>
      </c>
      <c r="H116" s="23"/>
      <c r="I116" s="23"/>
      <c r="J116" s="102">
        <f t="shared" si="51"/>
        <v>12</v>
      </c>
      <c r="K116" s="103">
        <f t="shared" si="37"/>
        <v>38</v>
      </c>
      <c r="L116" s="103"/>
      <c r="M116" s="104">
        <f t="shared" si="50"/>
        <v>26</v>
      </c>
      <c r="N116" s="105">
        <f t="shared" si="44"/>
        <v>13000</v>
      </c>
      <c r="O116" s="111">
        <f t="shared" si="52"/>
        <v>1300</v>
      </c>
      <c r="P116" s="112">
        <f t="shared" si="53"/>
        <v>0</v>
      </c>
      <c r="Q116" s="112">
        <f t="shared" si="54"/>
        <v>0</v>
      </c>
      <c r="R116" s="115">
        <f t="shared" si="29"/>
        <v>14300</v>
      </c>
      <c r="S116" s="113"/>
      <c r="T116" s="23">
        <v>550</v>
      </c>
      <c r="U116" s="23">
        <f t="shared" si="41"/>
        <v>500</v>
      </c>
      <c r="V116" s="60">
        <f t="shared" si="42"/>
        <v>50</v>
      </c>
      <c r="W116" s="23"/>
      <c r="X116" s="23"/>
      <c r="Y116" s="108">
        <f t="shared" si="55"/>
        <v>12</v>
      </c>
      <c r="Z116" s="109">
        <f t="shared" si="45"/>
        <v>6000</v>
      </c>
      <c r="AA116" s="114">
        <f t="shared" si="48"/>
        <v>600</v>
      </c>
      <c r="AB116" s="114">
        <f t="shared" si="49"/>
        <v>0</v>
      </c>
      <c r="AC116" s="114">
        <f t="shared" si="46"/>
        <v>0</v>
      </c>
      <c r="AD116" s="115">
        <f t="shared" si="47"/>
        <v>6600</v>
      </c>
      <c r="AF116" s="149">
        <v>1</v>
      </c>
      <c r="AG116" s="150">
        <v>12</v>
      </c>
      <c r="AH116" s="151">
        <f t="shared" si="30"/>
        <v>6000</v>
      </c>
      <c r="AI116" s="151">
        <f t="shared" si="31"/>
        <v>600</v>
      </c>
      <c r="AJ116" s="151">
        <f t="shared" si="32"/>
        <v>0</v>
      </c>
      <c r="AK116" s="151">
        <f t="shared" si="33"/>
        <v>0</v>
      </c>
    </row>
    <row r="117" spans="1:37" s="116" customFormat="1">
      <c r="A117" s="99">
        <v>102</v>
      </c>
      <c r="B117" s="100" t="s">
        <v>26</v>
      </c>
      <c r="C117" s="101">
        <v>36526</v>
      </c>
      <c r="D117" s="80">
        <v>41274</v>
      </c>
      <c r="E117" s="23"/>
      <c r="F117" s="23">
        <f t="shared" si="34"/>
        <v>0</v>
      </c>
      <c r="G117" s="60">
        <f t="shared" si="35"/>
        <v>0</v>
      </c>
      <c r="H117" s="23"/>
      <c r="I117" s="23"/>
      <c r="J117" s="102">
        <f t="shared" si="51"/>
        <v>12</v>
      </c>
      <c r="K117" s="103">
        <f t="shared" si="37"/>
        <v>12</v>
      </c>
      <c r="L117" s="103"/>
      <c r="M117" s="104">
        <f t="shared" si="50"/>
        <v>0</v>
      </c>
      <c r="N117" s="105">
        <f t="shared" si="44"/>
        <v>0</v>
      </c>
      <c r="O117" s="111">
        <f t="shared" si="52"/>
        <v>0</v>
      </c>
      <c r="P117" s="112">
        <f t="shared" si="53"/>
        <v>0</v>
      </c>
      <c r="Q117" s="112">
        <f t="shared" si="54"/>
        <v>0</v>
      </c>
      <c r="R117" s="115">
        <f t="shared" si="29"/>
        <v>0</v>
      </c>
      <c r="S117" s="113"/>
      <c r="T117" s="23"/>
      <c r="U117" s="23">
        <f t="shared" si="41"/>
        <v>0</v>
      </c>
      <c r="V117" s="60">
        <f t="shared" si="42"/>
        <v>0</v>
      </c>
      <c r="W117" s="23"/>
      <c r="X117" s="23"/>
      <c r="Y117" s="108">
        <f t="shared" si="55"/>
        <v>12</v>
      </c>
      <c r="Z117" s="109">
        <f t="shared" si="45"/>
        <v>0</v>
      </c>
      <c r="AA117" s="114">
        <f t="shared" si="48"/>
        <v>0</v>
      </c>
      <c r="AB117" s="114">
        <f t="shared" si="49"/>
        <v>0</v>
      </c>
      <c r="AC117" s="114">
        <f t="shared" si="46"/>
        <v>0</v>
      </c>
      <c r="AD117" s="115">
        <f t="shared" si="47"/>
        <v>0</v>
      </c>
      <c r="AF117" s="149">
        <v>1</v>
      </c>
      <c r="AG117" s="150">
        <v>12</v>
      </c>
      <c r="AH117" s="151">
        <f t="shared" si="30"/>
        <v>0</v>
      </c>
      <c r="AI117" s="151">
        <f t="shared" si="31"/>
        <v>0</v>
      </c>
      <c r="AJ117" s="151">
        <f t="shared" si="32"/>
        <v>0</v>
      </c>
      <c r="AK117" s="151">
        <f t="shared" si="33"/>
        <v>0</v>
      </c>
    </row>
    <row r="118" spans="1:37" s="116" customFormat="1">
      <c r="A118" s="99">
        <v>103</v>
      </c>
      <c r="B118" s="100" t="s">
        <v>26</v>
      </c>
      <c r="C118" s="101">
        <v>36526</v>
      </c>
      <c r="D118" s="80">
        <v>40908</v>
      </c>
      <c r="E118" s="23">
        <v>495</v>
      </c>
      <c r="F118" s="23">
        <f t="shared" si="34"/>
        <v>450</v>
      </c>
      <c r="G118" s="60">
        <f t="shared" si="35"/>
        <v>45</v>
      </c>
      <c r="H118" s="23"/>
      <c r="I118" s="23"/>
      <c r="J118" s="102">
        <f t="shared" si="51"/>
        <v>12</v>
      </c>
      <c r="K118" s="103">
        <f t="shared" si="37"/>
        <v>24</v>
      </c>
      <c r="L118" s="103"/>
      <c r="M118" s="104">
        <f t="shared" si="50"/>
        <v>12</v>
      </c>
      <c r="N118" s="105">
        <f t="shared" si="44"/>
        <v>5400</v>
      </c>
      <c r="O118" s="111">
        <f t="shared" si="52"/>
        <v>540</v>
      </c>
      <c r="P118" s="112">
        <f t="shared" si="53"/>
        <v>0</v>
      </c>
      <c r="Q118" s="112">
        <f t="shared" si="54"/>
        <v>0</v>
      </c>
      <c r="R118" s="115">
        <f t="shared" si="29"/>
        <v>5940</v>
      </c>
      <c r="S118" s="113"/>
      <c r="T118" s="23">
        <v>495</v>
      </c>
      <c r="U118" s="23">
        <f t="shared" si="41"/>
        <v>450</v>
      </c>
      <c r="V118" s="60">
        <f t="shared" si="42"/>
        <v>45</v>
      </c>
      <c r="W118" s="23"/>
      <c r="X118" s="23"/>
      <c r="Y118" s="108">
        <f t="shared" si="55"/>
        <v>12</v>
      </c>
      <c r="Z118" s="109">
        <f t="shared" si="45"/>
        <v>5400</v>
      </c>
      <c r="AA118" s="114">
        <f t="shared" si="48"/>
        <v>540</v>
      </c>
      <c r="AB118" s="114">
        <f t="shared" si="49"/>
        <v>0</v>
      </c>
      <c r="AC118" s="114">
        <f t="shared" si="46"/>
        <v>0</v>
      </c>
      <c r="AD118" s="115">
        <f t="shared" si="47"/>
        <v>5940</v>
      </c>
      <c r="AF118" s="149">
        <v>1</v>
      </c>
      <c r="AG118" s="150">
        <v>12</v>
      </c>
      <c r="AH118" s="151">
        <f t="shared" si="30"/>
        <v>5400</v>
      </c>
      <c r="AI118" s="151">
        <f t="shared" si="31"/>
        <v>540</v>
      </c>
      <c r="AJ118" s="151">
        <f t="shared" si="32"/>
        <v>0</v>
      </c>
      <c r="AK118" s="151">
        <f t="shared" si="33"/>
        <v>0</v>
      </c>
    </row>
    <row r="119" spans="1:37" s="116" customFormat="1">
      <c r="A119" s="99" t="s">
        <v>28</v>
      </c>
      <c r="B119" s="100"/>
      <c r="C119" s="101">
        <v>36526</v>
      </c>
      <c r="D119" s="80">
        <v>41274</v>
      </c>
      <c r="E119" s="23">
        <v>308</v>
      </c>
      <c r="F119" s="23">
        <f t="shared" si="34"/>
        <v>280</v>
      </c>
      <c r="G119" s="60">
        <f t="shared" si="35"/>
        <v>28</v>
      </c>
      <c r="H119" s="23"/>
      <c r="I119" s="23"/>
      <c r="J119" s="102">
        <f t="shared" si="51"/>
        <v>12</v>
      </c>
      <c r="K119" s="103">
        <f t="shared" si="37"/>
        <v>12</v>
      </c>
      <c r="L119" s="103"/>
      <c r="M119" s="104">
        <f t="shared" si="50"/>
        <v>0</v>
      </c>
      <c r="N119" s="105">
        <f t="shared" si="44"/>
        <v>0</v>
      </c>
      <c r="O119" s="111">
        <f t="shared" si="52"/>
        <v>0</v>
      </c>
      <c r="P119" s="112">
        <f t="shared" si="53"/>
        <v>0</v>
      </c>
      <c r="Q119" s="112">
        <f t="shared" si="54"/>
        <v>0</v>
      </c>
      <c r="R119" s="115">
        <f t="shared" si="29"/>
        <v>0</v>
      </c>
      <c r="S119" s="113"/>
      <c r="T119" s="23">
        <v>308</v>
      </c>
      <c r="U119" s="23">
        <f t="shared" si="41"/>
        <v>280</v>
      </c>
      <c r="V119" s="60">
        <f t="shared" si="42"/>
        <v>28</v>
      </c>
      <c r="W119" s="23"/>
      <c r="X119" s="23"/>
      <c r="Y119" s="108">
        <f t="shared" si="55"/>
        <v>12</v>
      </c>
      <c r="Z119" s="109">
        <f t="shared" si="45"/>
        <v>3360</v>
      </c>
      <c r="AA119" s="114">
        <f t="shared" si="48"/>
        <v>336</v>
      </c>
      <c r="AB119" s="114">
        <f t="shared" si="49"/>
        <v>0</v>
      </c>
      <c r="AC119" s="114">
        <f t="shared" si="46"/>
        <v>0</v>
      </c>
      <c r="AD119" s="115">
        <f t="shared" si="47"/>
        <v>3696</v>
      </c>
      <c r="AF119" s="149">
        <v>1</v>
      </c>
      <c r="AG119" s="150">
        <v>12</v>
      </c>
      <c r="AH119" s="151">
        <f t="shared" si="30"/>
        <v>3360</v>
      </c>
      <c r="AI119" s="151">
        <f t="shared" si="31"/>
        <v>336</v>
      </c>
      <c r="AJ119" s="151">
        <f t="shared" si="32"/>
        <v>0</v>
      </c>
      <c r="AK119" s="151">
        <f t="shared" si="33"/>
        <v>0</v>
      </c>
    </row>
    <row r="120" spans="1:37" s="116" customFormat="1">
      <c r="A120" s="99">
        <v>104</v>
      </c>
      <c r="B120" s="100" t="s">
        <v>26</v>
      </c>
      <c r="C120" s="101">
        <v>36526</v>
      </c>
      <c r="D120" s="80">
        <v>41274</v>
      </c>
      <c r="E120" s="23"/>
      <c r="F120" s="23">
        <f t="shared" si="34"/>
        <v>0</v>
      </c>
      <c r="G120" s="60">
        <f t="shared" si="35"/>
        <v>0</v>
      </c>
      <c r="H120" s="23"/>
      <c r="I120" s="23"/>
      <c r="J120" s="102">
        <f t="shared" si="51"/>
        <v>12</v>
      </c>
      <c r="K120" s="103">
        <f t="shared" si="37"/>
        <v>12</v>
      </c>
      <c r="L120" s="103"/>
      <c r="M120" s="104">
        <f t="shared" si="50"/>
        <v>0</v>
      </c>
      <c r="N120" s="105">
        <f t="shared" si="44"/>
        <v>0</v>
      </c>
      <c r="O120" s="111">
        <f t="shared" si="52"/>
        <v>0</v>
      </c>
      <c r="P120" s="112">
        <f t="shared" si="53"/>
        <v>0</v>
      </c>
      <c r="Q120" s="112">
        <f t="shared" si="54"/>
        <v>0</v>
      </c>
      <c r="R120" s="115">
        <f t="shared" si="29"/>
        <v>0</v>
      </c>
      <c r="S120" s="113"/>
      <c r="T120" s="23"/>
      <c r="U120" s="23">
        <f t="shared" si="41"/>
        <v>0</v>
      </c>
      <c r="V120" s="60">
        <f t="shared" si="42"/>
        <v>0</v>
      </c>
      <c r="W120" s="23"/>
      <c r="X120" s="23"/>
      <c r="Y120" s="108">
        <f t="shared" si="55"/>
        <v>12</v>
      </c>
      <c r="Z120" s="109">
        <f t="shared" si="45"/>
        <v>0</v>
      </c>
      <c r="AA120" s="114">
        <f t="shared" si="48"/>
        <v>0</v>
      </c>
      <c r="AB120" s="114">
        <f t="shared" si="49"/>
        <v>0</v>
      </c>
      <c r="AC120" s="114">
        <f t="shared" si="46"/>
        <v>0</v>
      </c>
      <c r="AD120" s="115">
        <f t="shared" si="47"/>
        <v>0</v>
      </c>
      <c r="AF120" s="149">
        <v>1</v>
      </c>
      <c r="AG120" s="150">
        <v>12</v>
      </c>
      <c r="AH120" s="151">
        <f t="shared" si="30"/>
        <v>0</v>
      </c>
      <c r="AI120" s="151">
        <f t="shared" si="31"/>
        <v>0</v>
      </c>
      <c r="AJ120" s="151">
        <f t="shared" si="32"/>
        <v>0</v>
      </c>
      <c r="AK120" s="151">
        <f t="shared" si="33"/>
        <v>0</v>
      </c>
    </row>
    <row r="121" spans="1:37" s="116" customFormat="1">
      <c r="A121" s="99">
        <v>105</v>
      </c>
      <c r="B121" s="100" t="s">
        <v>26</v>
      </c>
      <c r="C121" s="101">
        <v>36526</v>
      </c>
      <c r="D121" s="80">
        <v>41274</v>
      </c>
      <c r="E121" s="23">
        <v>220</v>
      </c>
      <c r="F121" s="23">
        <f t="shared" si="34"/>
        <v>200</v>
      </c>
      <c r="G121" s="60">
        <f t="shared" si="35"/>
        <v>20</v>
      </c>
      <c r="H121" s="23"/>
      <c r="I121" s="23"/>
      <c r="J121" s="102">
        <f t="shared" si="51"/>
        <v>12</v>
      </c>
      <c r="K121" s="103">
        <f t="shared" si="37"/>
        <v>12</v>
      </c>
      <c r="L121" s="103"/>
      <c r="M121" s="104">
        <f t="shared" si="50"/>
        <v>0</v>
      </c>
      <c r="N121" s="105">
        <f t="shared" si="44"/>
        <v>0</v>
      </c>
      <c r="O121" s="111">
        <f t="shared" si="52"/>
        <v>0</v>
      </c>
      <c r="P121" s="112">
        <f t="shared" si="53"/>
        <v>0</v>
      </c>
      <c r="Q121" s="112">
        <f t="shared" si="54"/>
        <v>0</v>
      </c>
      <c r="R121" s="115">
        <f t="shared" si="29"/>
        <v>0</v>
      </c>
      <c r="S121" s="113"/>
      <c r="T121" s="23">
        <v>220</v>
      </c>
      <c r="U121" s="23">
        <f t="shared" si="41"/>
        <v>200</v>
      </c>
      <c r="V121" s="60">
        <f t="shared" si="42"/>
        <v>20</v>
      </c>
      <c r="W121" s="23"/>
      <c r="X121" s="23"/>
      <c r="Y121" s="108">
        <f t="shared" si="55"/>
        <v>12</v>
      </c>
      <c r="Z121" s="109">
        <f t="shared" si="45"/>
        <v>2400</v>
      </c>
      <c r="AA121" s="114">
        <f t="shared" si="48"/>
        <v>240</v>
      </c>
      <c r="AB121" s="114">
        <f t="shared" si="49"/>
        <v>0</v>
      </c>
      <c r="AC121" s="114">
        <f t="shared" si="46"/>
        <v>0</v>
      </c>
      <c r="AD121" s="115">
        <f t="shared" si="47"/>
        <v>2640</v>
      </c>
      <c r="AF121" s="149">
        <v>1</v>
      </c>
      <c r="AG121" s="150">
        <v>12</v>
      </c>
      <c r="AH121" s="151">
        <f t="shared" si="30"/>
        <v>2400</v>
      </c>
      <c r="AI121" s="151">
        <f t="shared" si="31"/>
        <v>240</v>
      </c>
      <c r="AJ121" s="151">
        <f t="shared" si="32"/>
        <v>0</v>
      </c>
      <c r="AK121" s="151">
        <f t="shared" si="33"/>
        <v>0</v>
      </c>
    </row>
    <row r="122" spans="1:37" s="116" customFormat="1">
      <c r="A122" s="99" t="s">
        <v>30</v>
      </c>
      <c r="B122" s="100"/>
      <c r="C122" s="101">
        <v>36526</v>
      </c>
      <c r="D122" s="80">
        <v>40908</v>
      </c>
      <c r="E122" s="23">
        <v>500</v>
      </c>
      <c r="F122" s="23">
        <f t="shared" si="34"/>
        <v>454.54545454545456</v>
      </c>
      <c r="G122" s="60">
        <f t="shared" si="35"/>
        <v>45.454545454545453</v>
      </c>
      <c r="H122" s="23"/>
      <c r="I122" s="23"/>
      <c r="J122" s="102">
        <f t="shared" si="51"/>
        <v>12</v>
      </c>
      <c r="K122" s="103">
        <f t="shared" si="37"/>
        <v>24</v>
      </c>
      <c r="L122" s="103"/>
      <c r="M122" s="104">
        <f t="shared" si="50"/>
        <v>12</v>
      </c>
      <c r="N122" s="105">
        <f t="shared" si="44"/>
        <v>5454.545454545455</v>
      </c>
      <c r="O122" s="111">
        <f t="shared" si="52"/>
        <v>545.4545454545455</v>
      </c>
      <c r="P122" s="112">
        <f t="shared" si="53"/>
        <v>0</v>
      </c>
      <c r="Q122" s="112">
        <f t="shared" si="54"/>
        <v>0</v>
      </c>
      <c r="R122" s="115">
        <f t="shared" si="29"/>
        <v>6000</v>
      </c>
      <c r="S122" s="113"/>
      <c r="T122" s="23">
        <v>500</v>
      </c>
      <c r="U122" s="23">
        <f t="shared" si="41"/>
        <v>454.54545454545456</v>
      </c>
      <c r="V122" s="60">
        <f t="shared" si="42"/>
        <v>45.454545454545453</v>
      </c>
      <c r="W122" s="23"/>
      <c r="X122" s="23"/>
      <c r="Y122" s="108">
        <f t="shared" si="55"/>
        <v>12</v>
      </c>
      <c r="Z122" s="109">
        <f t="shared" si="45"/>
        <v>5454.545454545455</v>
      </c>
      <c r="AA122" s="114">
        <f t="shared" si="48"/>
        <v>545.4545454545455</v>
      </c>
      <c r="AB122" s="114">
        <f t="shared" si="49"/>
        <v>0</v>
      </c>
      <c r="AC122" s="114">
        <f t="shared" si="46"/>
        <v>0</v>
      </c>
      <c r="AD122" s="115">
        <f t="shared" si="47"/>
        <v>6000</v>
      </c>
      <c r="AF122" s="149">
        <v>1</v>
      </c>
      <c r="AG122" s="150">
        <v>12</v>
      </c>
      <c r="AH122" s="151">
        <f t="shared" si="30"/>
        <v>5454.545454545455</v>
      </c>
      <c r="AI122" s="151">
        <f t="shared" si="31"/>
        <v>545.4545454545455</v>
      </c>
      <c r="AJ122" s="151">
        <f t="shared" si="32"/>
        <v>0</v>
      </c>
      <c r="AK122" s="151">
        <f t="shared" si="33"/>
        <v>0</v>
      </c>
    </row>
    <row r="123" spans="1:37" s="116" customFormat="1">
      <c r="A123" s="99">
        <v>106</v>
      </c>
      <c r="B123" s="100" t="s">
        <v>26</v>
      </c>
      <c r="C123" s="101">
        <v>36526</v>
      </c>
      <c r="D123" s="80">
        <v>41274</v>
      </c>
      <c r="E123" s="23"/>
      <c r="F123" s="23">
        <f t="shared" si="34"/>
        <v>0</v>
      </c>
      <c r="G123" s="60">
        <f t="shared" si="35"/>
        <v>0</v>
      </c>
      <c r="H123" s="23"/>
      <c r="I123" s="23"/>
      <c r="J123" s="102">
        <f t="shared" si="51"/>
        <v>12</v>
      </c>
      <c r="K123" s="103">
        <f t="shared" si="37"/>
        <v>12</v>
      </c>
      <c r="L123" s="103"/>
      <c r="M123" s="104">
        <f t="shared" si="50"/>
        <v>0</v>
      </c>
      <c r="N123" s="105">
        <f t="shared" si="44"/>
        <v>0</v>
      </c>
      <c r="O123" s="111">
        <f t="shared" si="52"/>
        <v>0</v>
      </c>
      <c r="P123" s="112">
        <f t="shared" si="53"/>
        <v>0</v>
      </c>
      <c r="Q123" s="112">
        <f t="shared" si="54"/>
        <v>0</v>
      </c>
      <c r="R123" s="115">
        <f t="shared" ref="R123:R133" si="56">SUM(N123:Q123)</f>
        <v>0</v>
      </c>
      <c r="S123" s="113"/>
      <c r="T123" s="23"/>
      <c r="U123" s="23">
        <f t="shared" si="41"/>
        <v>0</v>
      </c>
      <c r="V123" s="60">
        <f t="shared" si="42"/>
        <v>0</v>
      </c>
      <c r="W123" s="23"/>
      <c r="X123" s="23"/>
      <c r="Y123" s="108">
        <f t="shared" si="55"/>
        <v>12</v>
      </c>
      <c r="Z123" s="109">
        <f t="shared" si="45"/>
        <v>0</v>
      </c>
      <c r="AA123" s="114">
        <f t="shared" si="48"/>
        <v>0</v>
      </c>
      <c r="AB123" s="114">
        <f t="shared" si="49"/>
        <v>0</v>
      </c>
      <c r="AC123" s="114">
        <f t="shared" si="46"/>
        <v>0</v>
      </c>
      <c r="AD123" s="115">
        <f t="shared" si="47"/>
        <v>0</v>
      </c>
      <c r="AF123" s="149">
        <v>1</v>
      </c>
      <c r="AG123" s="150">
        <v>12</v>
      </c>
      <c r="AH123" s="151">
        <f t="shared" si="30"/>
        <v>0</v>
      </c>
      <c r="AI123" s="151">
        <f t="shared" si="31"/>
        <v>0</v>
      </c>
      <c r="AJ123" s="151">
        <f t="shared" si="32"/>
        <v>0</v>
      </c>
      <c r="AK123" s="151">
        <f t="shared" si="33"/>
        <v>0</v>
      </c>
    </row>
    <row r="124" spans="1:37" s="116" customFormat="1">
      <c r="A124" s="99">
        <v>107</v>
      </c>
      <c r="B124" s="100" t="s">
        <v>26</v>
      </c>
      <c r="C124" s="101">
        <v>36526</v>
      </c>
      <c r="D124" s="80">
        <v>40908</v>
      </c>
      <c r="E124" s="23">
        <v>500</v>
      </c>
      <c r="F124" s="23">
        <f t="shared" si="34"/>
        <v>454.54545454545456</v>
      </c>
      <c r="G124" s="60">
        <f t="shared" si="35"/>
        <v>45.454545454545453</v>
      </c>
      <c r="H124" s="23"/>
      <c r="I124" s="23"/>
      <c r="J124" s="102">
        <f t="shared" si="51"/>
        <v>12</v>
      </c>
      <c r="K124" s="103">
        <f t="shared" si="37"/>
        <v>24</v>
      </c>
      <c r="L124" s="103"/>
      <c r="M124" s="104">
        <f t="shared" si="50"/>
        <v>12</v>
      </c>
      <c r="N124" s="105">
        <f t="shared" si="44"/>
        <v>5454.545454545455</v>
      </c>
      <c r="O124" s="111">
        <f t="shared" si="52"/>
        <v>545.4545454545455</v>
      </c>
      <c r="P124" s="112">
        <f t="shared" si="53"/>
        <v>0</v>
      </c>
      <c r="Q124" s="112">
        <f t="shared" si="54"/>
        <v>0</v>
      </c>
      <c r="R124" s="115">
        <f t="shared" si="56"/>
        <v>6000</v>
      </c>
      <c r="S124" s="113"/>
      <c r="T124" s="23">
        <v>500</v>
      </c>
      <c r="U124" s="23">
        <f t="shared" si="41"/>
        <v>454.54545454545456</v>
      </c>
      <c r="V124" s="60">
        <f t="shared" si="42"/>
        <v>45.454545454545453</v>
      </c>
      <c r="W124" s="23"/>
      <c r="X124" s="23"/>
      <c r="Y124" s="108">
        <f t="shared" si="55"/>
        <v>12</v>
      </c>
      <c r="Z124" s="109">
        <f t="shared" si="45"/>
        <v>5454.545454545455</v>
      </c>
      <c r="AA124" s="114">
        <f t="shared" si="48"/>
        <v>545.4545454545455</v>
      </c>
      <c r="AB124" s="114">
        <f t="shared" si="49"/>
        <v>0</v>
      </c>
      <c r="AC124" s="114">
        <f t="shared" si="46"/>
        <v>0</v>
      </c>
      <c r="AD124" s="115">
        <f t="shared" si="47"/>
        <v>6000</v>
      </c>
      <c r="AF124" s="149">
        <v>1</v>
      </c>
      <c r="AG124" s="150">
        <v>12</v>
      </c>
      <c r="AH124" s="151">
        <f t="shared" si="30"/>
        <v>5454.545454545455</v>
      </c>
      <c r="AI124" s="151">
        <f t="shared" si="31"/>
        <v>545.4545454545455</v>
      </c>
      <c r="AJ124" s="151">
        <f t="shared" si="32"/>
        <v>0</v>
      </c>
      <c r="AK124" s="151">
        <f t="shared" si="33"/>
        <v>0</v>
      </c>
    </row>
    <row r="125" spans="1:37" s="116" customFormat="1">
      <c r="A125" s="99">
        <v>108</v>
      </c>
      <c r="B125" s="100" t="s">
        <v>26</v>
      </c>
      <c r="C125" s="101">
        <v>36526</v>
      </c>
      <c r="D125" s="80">
        <v>41274</v>
      </c>
      <c r="E125" s="23"/>
      <c r="F125" s="23">
        <f t="shared" si="34"/>
        <v>0</v>
      </c>
      <c r="G125" s="60">
        <f t="shared" si="35"/>
        <v>0</v>
      </c>
      <c r="H125" s="23"/>
      <c r="I125" s="23"/>
      <c r="J125" s="102">
        <f t="shared" si="51"/>
        <v>12</v>
      </c>
      <c r="K125" s="103">
        <f t="shared" si="37"/>
        <v>12</v>
      </c>
      <c r="L125" s="103"/>
      <c r="M125" s="104">
        <f t="shared" si="50"/>
        <v>0</v>
      </c>
      <c r="N125" s="105">
        <f t="shared" si="44"/>
        <v>0</v>
      </c>
      <c r="O125" s="111">
        <f t="shared" si="52"/>
        <v>0</v>
      </c>
      <c r="P125" s="112">
        <f t="shared" si="53"/>
        <v>0</v>
      </c>
      <c r="Q125" s="112">
        <f t="shared" si="54"/>
        <v>0</v>
      </c>
      <c r="R125" s="115">
        <f t="shared" si="56"/>
        <v>0</v>
      </c>
      <c r="S125" s="113"/>
      <c r="T125" s="23"/>
      <c r="U125" s="23">
        <f t="shared" si="41"/>
        <v>0</v>
      </c>
      <c r="V125" s="60">
        <f t="shared" si="42"/>
        <v>0</v>
      </c>
      <c r="W125" s="23"/>
      <c r="X125" s="23"/>
      <c r="Y125" s="108">
        <f t="shared" si="55"/>
        <v>12</v>
      </c>
      <c r="Z125" s="109">
        <f t="shared" si="45"/>
        <v>0</v>
      </c>
      <c r="AA125" s="114">
        <f t="shared" si="48"/>
        <v>0</v>
      </c>
      <c r="AB125" s="114">
        <f t="shared" si="49"/>
        <v>0</v>
      </c>
      <c r="AC125" s="114">
        <f t="shared" si="46"/>
        <v>0</v>
      </c>
      <c r="AD125" s="115">
        <f t="shared" si="47"/>
        <v>0</v>
      </c>
      <c r="AF125" s="149">
        <v>1</v>
      </c>
      <c r="AG125" s="150">
        <v>12</v>
      </c>
      <c r="AH125" s="151">
        <f t="shared" si="30"/>
        <v>0</v>
      </c>
      <c r="AI125" s="151">
        <f t="shared" si="31"/>
        <v>0</v>
      </c>
      <c r="AJ125" s="151">
        <f t="shared" si="32"/>
        <v>0</v>
      </c>
      <c r="AK125" s="151">
        <f t="shared" si="33"/>
        <v>0</v>
      </c>
    </row>
    <row r="126" spans="1:37" s="116" customFormat="1">
      <c r="A126" s="99">
        <v>109</v>
      </c>
      <c r="B126" s="100" t="s">
        <v>26</v>
      </c>
      <c r="C126" s="101">
        <v>36526</v>
      </c>
      <c r="D126" s="80">
        <v>41274</v>
      </c>
      <c r="E126" s="23"/>
      <c r="F126" s="23">
        <f t="shared" si="34"/>
        <v>0</v>
      </c>
      <c r="G126" s="60">
        <f t="shared" si="35"/>
        <v>0</v>
      </c>
      <c r="H126" s="23"/>
      <c r="I126" s="23"/>
      <c r="J126" s="102">
        <f t="shared" si="51"/>
        <v>12</v>
      </c>
      <c r="K126" s="103">
        <f t="shared" si="37"/>
        <v>12</v>
      </c>
      <c r="L126" s="103"/>
      <c r="M126" s="104">
        <f t="shared" ref="M126:M133" si="57">MAX(0, K126-12)</f>
        <v>0</v>
      </c>
      <c r="N126" s="105">
        <f t="shared" si="44"/>
        <v>0</v>
      </c>
      <c r="O126" s="111">
        <f t="shared" si="52"/>
        <v>0</v>
      </c>
      <c r="P126" s="112">
        <f t="shared" si="53"/>
        <v>0</v>
      </c>
      <c r="Q126" s="112">
        <f t="shared" si="54"/>
        <v>0</v>
      </c>
      <c r="R126" s="115">
        <f t="shared" si="56"/>
        <v>0</v>
      </c>
      <c r="S126" s="113"/>
      <c r="T126" s="23"/>
      <c r="U126" s="23">
        <f t="shared" si="41"/>
        <v>0</v>
      </c>
      <c r="V126" s="60">
        <f t="shared" si="42"/>
        <v>0</v>
      </c>
      <c r="W126" s="23"/>
      <c r="X126" s="23"/>
      <c r="Y126" s="108">
        <f t="shared" si="55"/>
        <v>12</v>
      </c>
      <c r="Z126" s="109">
        <f t="shared" si="45"/>
        <v>0</v>
      </c>
      <c r="AA126" s="114">
        <f t="shared" si="48"/>
        <v>0</v>
      </c>
      <c r="AB126" s="114">
        <f t="shared" si="49"/>
        <v>0</v>
      </c>
      <c r="AC126" s="114">
        <f t="shared" si="46"/>
        <v>0</v>
      </c>
      <c r="AD126" s="115">
        <f t="shared" si="47"/>
        <v>0</v>
      </c>
      <c r="AF126" s="149">
        <v>1</v>
      </c>
      <c r="AG126" s="150">
        <v>12</v>
      </c>
      <c r="AH126" s="151">
        <f t="shared" si="30"/>
        <v>0</v>
      </c>
      <c r="AI126" s="151">
        <f t="shared" si="31"/>
        <v>0</v>
      </c>
      <c r="AJ126" s="151">
        <f t="shared" si="32"/>
        <v>0</v>
      </c>
      <c r="AK126" s="151">
        <f t="shared" si="33"/>
        <v>0</v>
      </c>
    </row>
    <row r="127" spans="1:37" s="116" customFormat="1">
      <c r="A127" s="99" t="s">
        <v>29</v>
      </c>
      <c r="B127" s="100"/>
      <c r="C127" s="101">
        <v>36526</v>
      </c>
      <c r="D127" s="80">
        <v>41274</v>
      </c>
      <c r="E127" s="23">
        <v>165</v>
      </c>
      <c r="F127" s="23">
        <f t="shared" si="34"/>
        <v>150</v>
      </c>
      <c r="G127" s="60">
        <f t="shared" si="35"/>
        <v>15</v>
      </c>
      <c r="H127" s="23"/>
      <c r="I127" s="23"/>
      <c r="J127" s="102">
        <f t="shared" si="51"/>
        <v>12</v>
      </c>
      <c r="K127" s="103">
        <f t="shared" si="37"/>
        <v>12</v>
      </c>
      <c r="L127" s="103"/>
      <c r="M127" s="104">
        <f t="shared" si="57"/>
        <v>0</v>
      </c>
      <c r="N127" s="105">
        <f t="shared" si="44"/>
        <v>0</v>
      </c>
      <c r="O127" s="111">
        <f t="shared" si="52"/>
        <v>0</v>
      </c>
      <c r="P127" s="112">
        <f t="shared" si="53"/>
        <v>0</v>
      </c>
      <c r="Q127" s="112">
        <f t="shared" si="54"/>
        <v>0</v>
      </c>
      <c r="R127" s="115">
        <f t="shared" si="56"/>
        <v>0</v>
      </c>
      <c r="S127" s="113"/>
      <c r="T127" s="23">
        <v>165</v>
      </c>
      <c r="U127" s="23">
        <f t="shared" si="41"/>
        <v>150</v>
      </c>
      <c r="V127" s="60">
        <f t="shared" si="42"/>
        <v>15</v>
      </c>
      <c r="W127" s="23"/>
      <c r="X127" s="23"/>
      <c r="Y127" s="108">
        <f t="shared" si="55"/>
        <v>12</v>
      </c>
      <c r="Z127" s="109">
        <f t="shared" si="45"/>
        <v>1800</v>
      </c>
      <c r="AA127" s="114">
        <f t="shared" si="48"/>
        <v>180</v>
      </c>
      <c r="AB127" s="114">
        <f t="shared" si="49"/>
        <v>0</v>
      </c>
      <c r="AC127" s="114">
        <f t="shared" si="46"/>
        <v>0</v>
      </c>
      <c r="AD127" s="115"/>
      <c r="AF127" s="149">
        <v>1</v>
      </c>
      <c r="AG127" s="150">
        <v>12</v>
      </c>
      <c r="AH127" s="151">
        <f t="shared" si="30"/>
        <v>1800</v>
      </c>
      <c r="AI127" s="151">
        <f t="shared" si="31"/>
        <v>180</v>
      </c>
      <c r="AJ127" s="151">
        <f t="shared" si="32"/>
        <v>0</v>
      </c>
      <c r="AK127" s="151">
        <f t="shared" si="33"/>
        <v>0</v>
      </c>
    </row>
    <row r="128" spans="1:37" s="116" customFormat="1">
      <c r="A128" s="99" t="s">
        <v>31</v>
      </c>
      <c r="B128" s="100"/>
      <c r="C128" s="101">
        <v>36526</v>
      </c>
      <c r="D128" s="80">
        <v>40908</v>
      </c>
      <c r="E128" s="23">
        <v>495</v>
      </c>
      <c r="F128" s="23">
        <f t="shared" si="34"/>
        <v>450</v>
      </c>
      <c r="G128" s="60">
        <f t="shared" si="35"/>
        <v>45</v>
      </c>
      <c r="H128" s="23"/>
      <c r="I128" s="23"/>
      <c r="J128" s="102">
        <f t="shared" si="51"/>
        <v>12</v>
      </c>
      <c r="K128" s="103">
        <f t="shared" si="37"/>
        <v>24</v>
      </c>
      <c r="L128" s="103"/>
      <c r="M128" s="104">
        <f t="shared" si="57"/>
        <v>12</v>
      </c>
      <c r="N128" s="105">
        <f t="shared" si="44"/>
        <v>5400</v>
      </c>
      <c r="O128" s="111">
        <f t="shared" si="52"/>
        <v>540</v>
      </c>
      <c r="P128" s="112">
        <f t="shared" si="53"/>
        <v>0</v>
      </c>
      <c r="Q128" s="112">
        <f t="shared" si="54"/>
        <v>0</v>
      </c>
      <c r="R128" s="115">
        <f t="shared" si="56"/>
        <v>5940</v>
      </c>
      <c r="S128" s="113"/>
      <c r="T128" s="23">
        <v>495</v>
      </c>
      <c r="U128" s="23">
        <f t="shared" si="41"/>
        <v>450</v>
      </c>
      <c r="V128" s="60">
        <f t="shared" si="42"/>
        <v>45</v>
      </c>
      <c r="W128" s="23"/>
      <c r="X128" s="23"/>
      <c r="Y128" s="108">
        <f t="shared" si="55"/>
        <v>12</v>
      </c>
      <c r="Z128" s="109">
        <f t="shared" si="45"/>
        <v>5400</v>
      </c>
      <c r="AA128" s="114">
        <f t="shared" si="48"/>
        <v>540</v>
      </c>
      <c r="AB128" s="114">
        <f t="shared" si="49"/>
        <v>0</v>
      </c>
      <c r="AC128" s="114">
        <f t="shared" si="46"/>
        <v>0</v>
      </c>
      <c r="AD128" s="115"/>
      <c r="AF128" s="149">
        <v>1</v>
      </c>
      <c r="AG128" s="150">
        <v>12</v>
      </c>
      <c r="AH128" s="151">
        <f t="shared" si="30"/>
        <v>5400</v>
      </c>
      <c r="AI128" s="151">
        <f t="shared" si="31"/>
        <v>540</v>
      </c>
      <c r="AJ128" s="151">
        <f t="shared" si="32"/>
        <v>0</v>
      </c>
      <c r="AK128" s="151">
        <f t="shared" si="33"/>
        <v>0</v>
      </c>
    </row>
    <row r="129" spans="1:37" s="116" customFormat="1">
      <c r="A129" s="99">
        <v>113</v>
      </c>
      <c r="B129" s="100"/>
      <c r="C129" s="101">
        <v>36526</v>
      </c>
      <c r="D129" s="80">
        <v>41274</v>
      </c>
      <c r="E129" s="23">
        <v>330</v>
      </c>
      <c r="F129" s="23">
        <f t="shared" si="34"/>
        <v>300</v>
      </c>
      <c r="G129" s="60">
        <f t="shared" si="35"/>
        <v>30</v>
      </c>
      <c r="H129" s="23"/>
      <c r="I129" s="23"/>
      <c r="J129" s="102">
        <f t="shared" si="51"/>
        <v>12</v>
      </c>
      <c r="K129" s="103">
        <f t="shared" si="37"/>
        <v>12</v>
      </c>
      <c r="L129" s="103"/>
      <c r="M129" s="104">
        <f t="shared" si="57"/>
        <v>0</v>
      </c>
      <c r="N129" s="105">
        <f t="shared" si="44"/>
        <v>0</v>
      </c>
      <c r="O129" s="111">
        <f t="shared" si="52"/>
        <v>0</v>
      </c>
      <c r="P129" s="112">
        <f t="shared" si="53"/>
        <v>0</v>
      </c>
      <c r="Q129" s="112">
        <f t="shared" si="54"/>
        <v>0</v>
      </c>
      <c r="R129" s="115">
        <f t="shared" si="56"/>
        <v>0</v>
      </c>
      <c r="S129" s="113"/>
      <c r="T129" s="23">
        <v>330</v>
      </c>
      <c r="U129" s="23">
        <f t="shared" si="41"/>
        <v>300</v>
      </c>
      <c r="V129" s="60">
        <f t="shared" si="42"/>
        <v>30</v>
      </c>
      <c r="W129" s="23"/>
      <c r="X129" s="23"/>
      <c r="Y129" s="108">
        <f t="shared" si="55"/>
        <v>12</v>
      </c>
      <c r="Z129" s="109">
        <f t="shared" si="45"/>
        <v>3600</v>
      </c>
      <c r="AA129" s="114">
        <f t="shared" si="48"/>
        <v>360</v>
      </c>
      <c r="AB129" s="114">
        <f t="shared" si="49"/>
        <v>0</v>
      </c>
      <c r="AC129" s="114">
        <f t="shared" si="46"/>
        <v>0</v>
      </c>
      <c r="AD129" s="115"/>
      <c r="AF129" s="149">
        <v>1</v>
      </c>
      <c r="AG129" s="150">
        <v>12</v>
      </c>
      <c r="AH129" s="151">
        <f t="shared" si="30"/>
        <v>3600</v>
      </c>
      <c r="AI129" s="151">
        <f t="shared" si="31"/>
        <v>360</v>
      </c>
      <c r="AJ129" s="151">
        <f t="shared" si="32"/>
        <v>0</v>
      </c>
      <c r="AK129" s="151">
        <f t="shared" si="33"/>
        <v>0</v>
      </c>
    </row>
    <row r="130" spans="1:37" s="116" customFormat="1">
      <c r="A130" s="99" t="s">
        <v>32</v>
      </c>
      <c r="B130" s="100" t="s">
        <v>26</v>
      </c>
      <c r="C130" s="101">
        <v>36526</v>
      </c>
      <c r="D130" s="80">
        <v>41090</v>
      </c>
      <c r="E130" s="23">
        <v>440</v>
      </c>
      <c r="F130" s="23">
        <f t="shared" si="34"/>
        <v>400</v>
      </c>
      <c r="G130" s="60">
        <f t="shared" si="35"/>
        <v>40</v>
      </c>
      <c r="H130" s="23"/>
      <c r="I130" s="23"/>
      <c r="J130" s="102">
        <f t="shared" si="51"/>
        <v>12</v>
      </c>
      <c r="K130" s="103">
        <f t="shared" si="37"/>
        <v>18</v>
      </c>
      <c r="L130" s="103"/>
      <c r="M130" s="104">
        <f t="shared" si="57"/>
        <v>6</v>
      </c>
      <c r="N130" s="105">
        <f t="shared" si="44"/>
        <v>2400</v>
      </c>
      <c r="O130" s="111">
        <f t="shared" si="52"/>
        <v>240</v>
      </c>
      <c r="P130" s="112">
        <f t="shared" si="53"/>
        <v>0</v>
      </c>
      <c r="Q130" s="112">
        <f t="shared" si="54"/>
        <v>0</v>
      </c>
      <c r="R130" s="115">
        <f t="shared" si="56"/>
        <v>2640</v>
      </c>
      <c r="S130" s="113"/>
      <c r="T130" s="23">
        <v>440</v>
      </c>
      <c r="U130" s="23">
        <f t="shared" si="41"/>
        <v>400</v>
      </c>
      <c r="V130" s="60">
        <f t="shared" si="42"/>
        <v>40</v>
      </c>
      <c r="W130" s="23"/>
      <c r="X130" s="23"/>
      <c r="Y130" s="108">
        <f t="shared" si="55"/>
        <v>12</v>
      </c>
      <c r="Z130" s="109">
        <f t="shared" si="45"/>
        <v>4800</v>
      </c>
      <c r="AA130" s="114">
        <f t="shared" si="48"/>
        <v>480</v>
      </c>
      <c r="AB130" s="114">
        <f t="shared" si="49"/>
        <v>0</v>
      </c>
      <c r="AC130" s="114">
        <f t="shared" si="46"/>
        <v>0</v>
      </c>
      <c r="AD130" s="115">
        <f t="shared" si="47"/>
        <v>5280</v>
      </c>
      <c r="AF130" s="149">
        <v>1</v>
      </c>
      <c r="AG130" s="150">
        <v>12</v>
      </c>
      <c r="AH130" s="151">
        <f t="shared" si="30"/>
        <v>4800</v>
      </c>
      <c r="AI130" s="151">
        <f t="shared" si="31"/>
        <v>480</v>
      </c>
      <c r="AJ130" s="151">
        <f t="shared" si="32"/>
        <v>0</v>
      </c>
      <c r="AK130" s="151">
        <f t="shared" si="33"/>
        <v>0</v>
      </c>
    </row>
    <row r="131" spans="1:37" s="116" customFormat="1">
      <c r="A131" s="99">
        <v>114</v>
      </c>
      <c r="B131" s="100" t="s">
        <v>26</v>
      </c>
      <c r="C131" s="101">
        <v>36526</v>
      </c>
      <c r="D131" s="80">
        <v>41274</v>
      </c>
      <c r="E131" s="23"/>
      <c r="F131" s="23">
        <f t="shared" si="34"/>
        <v>0</v>
      </c>
      <c r="G131" s="60">
        <f t="shared" si="35"/>
        <v>0</v>
      </c>
      <c r="H131" s="23"/>
      <c r="I131" s="23"/>
      <c r="J131" s="102">
        <f t="shared" si="51"/>
        <v>12</v>
      </c>
      <c r="K131" s="103">
        <f t="shared" si="37"/>
        <v>12</v>
      </c>
      <c r="L131" s="103"/>
      <c r="M131" s="104">
        <f t="shared" si="57"/>
        <v>0</v>
      </c>
      <c r="N131" s="105">
        <f t="shared" si="44"/>
        <v>0</v>
      </c>
      <c r="O131" s="111">
        <f t="shared" si="52"/>
        <v>0</v>
      </c>
      <c r="P131" s="112">
        <f t="shared" si="53"/>
        <v>0</v>
      </c>
      <c r="Q131" s="112">
        <f t="shared" si="54"/>
        <v>0</v>
      </c>
      <c r="R131" s="115">
        <f t="shared" si="56"/>
        <v>0</v>
      </c>
      <c r="S131" s="113"/>
      <c r="T131" s="23"/>
      <c r="U131" s="23">
        <f t="shared" si="41"/>
        <v>0</v>
      </c>
      <c r="V131" s="60">
        <f t="shared" si="42"/>
        <v>0</v>
      </c>
      <c r="W131" s="23"/>
      <c r="X131" s="23"/>
      <c r="Y131" s="108">
        <f t="shared" si="55"/>
        <v>12</v>
      </c>
      <c r="Z131" s="109">
        <f t="shared" si="45"/>
        <v>0</v>
      </c>
      <c r="AA131" s="114">
        <f t="shared" si="48"/>
        <v>0</v>
      </c>
      <c r="AB131" s="114">
        <f t="shared" si="49"/>
        <v>0</v>
      </c>
      <c r="AC131" s="114">
        <f t="shared" si="46"/>
        <v>0</v>
      </c>
      <c r="AD131" s="115">
        <f t="shared" si="47"/>
        <v>0</v>
      </c>
      <c r="AF131" s="149">
        <v>1</v>
      </c>
      <c r="AG131" s="150">
        <v>12</v>
      </c>
      <c r="AH131" s="151">
        <f t="shared" si="30"/>
        <v>0</v>
      </c>
      <c r="AI131" s="151">
        <f t="shared" si="31"/>
        <v>0</v>
      </c>
      <c r="AJ131" s="151">
        <f t="shared" si="32"/>
        <v>0</v>
      </c>
      <c r="AK131" s="151">
        <f t="shared" si="33"/>
        <v>0</v>
      </c>
    </row>
    <row r="132" spans="1:37" s="116" customFormat="1">
      <c r="A132" s="99">
        <v>115</v>
      </c>
      <c r="B132" s="100" t="s">
        <v>26</v>
      </c>
      <c r="C132" s="101">
        <v>36526</v>
      </c>
      <c r="D132" s="80">
        <v>41274</v>
      </c>
      <c r="E132" s="23">
        <v>330</v>
      </c>
      <c r="F132" s="23">
        <f t="shared" si="34"/>
        <v>300</v>
      </c>
      <c r="G132" s="60">
        <f t="shared" si="35"/>
        <v>30</v>
      </c>
      <c r="H132" s="23"/>
      <c r="I132" s="23"/>
      <c r="J132" s="102">
        <f t="shared" si="51"/>
        <v>12</v>
      </c>
      <c r="K132" s="103">
        <f t="shared" si="37"/>
        <v>12</v>
      </c>
      <c r="L132" s="103"/>
      <c r="M132" s="104">
        <f t="shared" si="57"/>
        <v>0</v>
      </c>
      <c r="N132" s="105">
        <f t="shared" si="44"/>
        <v>0</v>
      </c>
      <c r="O132" s="111">
        <f t="shared" si="52"/>
        <v>0</v>
      </c>
      <c r="P132" s="112">
        <f t="shared" si="53"/>
        <v>0</v>
      </c>
      <c r="Q132" s="112">
        <f t="shared" si="54"/>
        <v>0</v>
      </c>
      <c r="R132" s="115">
        <f t="shared" si="56"/>
        <v>0</v>
      </c>
      <c r="S132" s="113"/>
      <c r="T132" s="23">
        <v>330</v>
      </c>
      <c r="U132" s="23">
        <f t="shared" si="41"/>
        <v>300</v>
      </c>
      <c r="V132" s="60">
        <f t="shared" si="42"/>
        <v>30</v>
      </c>
      <c r="W132" s="23"/>
      <c r="X132" s="23"/>
      <c r="Y132" s="108">
        <f t="shared" si="55"/>
        <v>12</v>
      </c>
      <c r="Z132" s="109">
        <f t="shared" si="45"/>
        <v>3600</v>
      </c>
      <c r="AA132" s="114">
        <f t="shared" si="48"/>
        <v>360</v>
      </c>
      <c r="AB132" s="114">
        <f t="shared" si="49"/>
        <v>0</v>
      </c>
      <c r="AC132" s="114">
        <f t="shared" si="46"/>
        <v>0</v>
      </c>
      <c r="AD132" s="115">
        <f t="shared" si="47"/>
        <v>3960</v>
      </c>
      <c r="AF132" s="149">
        <v>1</v>
      </c>
      <c r="AG132" s="150">
        <v>12</v>
      </c>
      <c r="AH132" s="151">
        <f t="shared" ref="AH132:AH139" si="58">U132*(AG132-AF132+1)</f>
        <v>3600</v>
      </c>
      <c r="AI132" s="151">
        <f t="shared" ref="AI132:AI139" si="59">AH132/10</f>
        <v>360</v>
      </c>
      <c r="AJ132" s="151">
        <f t="shared" ref="AJ132:AJ139" si="60" xml:space="preserve"> W132 *  (AG132-AF132+1)</f>
        <v>0</v>
      </c>
      <c r="AK132" s="151">
        <f t="shared" ref="AK132:AK139" si="61" xml:space="preserve"> X132 *  (AG132-AF132+1)</f>
        <v>0</v>
      </c>
    </row>
    <row r="133" spans="1:37" s="116" customFormat="1">
      <c r="A133" s="99" t="s">
        <v>33</v>
      </c>
      <c r="B133" s="100"/>
      <c r="C133" s="101">
        <v>36526</v>
      </c>
      <c r="D133" s="80">
        <v>40574</v>
      </c>
      <c r="E133" s="23">
        <v>550</v>
      </c>
      <c r="F133" s="23">
        <f t="shared" si="34"/>
        <v>500</v>
      </c>
      <c r="G133" s="60">
        <f t="shared" si="35"/>
        <v>50</v>
      </c>
      <c r="H133" s="23"/>
      <c r="I133" s="23"/>
      <c r="J133" s="102">
        <f t="shared" si="51"/>
        <v>12</v>
      </c>
      <c r="K133" s="103">
        <f t="shared" si="37"/>
        <v>35</v>
      </c>
      <c r="L133" s="103"/>
      <c r="M133" s="104">
        <f t="shared" si="57"/>
        <v>23</v>
      </c>
      <c r="N133" s="105">
        <f t="shared" si="44"/>
        <v>11500</v>
      </c>
      <c r="O133" s="111">
        <f t="shared" si="52"/>
        <v>1150</v>
      </c>
      <c r="P133" s="112">
        <f t="shared" si="53"/>
        <v>0</v>
      </c>
      <c r="Q133" s="112">
        <f t="shared" si="54"/>
        <v>0</v>
      </c>
      <c r="R133" s="115">
        <f t="shared" si="56"/>
        <v>12650</v>
      </c>
      <c r="S133" s="113"/>
      <c r="T133" s="23">
        <v>550</v>
      </c>
      <c r="U133" s="23">
        <f t="shared" si="41"/>
        <v>500</v>
      </c>
      <c r="V133" s="60">
        <f t="shared" si="42"/>
        <v>50</v>
      </c>
      <c r="W133" s="23"/>
      <c r="X133" s="23"/>
      <c r="Y133" s="108">
        <f t="shared" si="55"/>
        <v>12</v>
      </c>
      <c r="Z133" s="109">
        <f t="shared" si="45"/>
        <v>6000</v>
      </c>
      <c r="AA133" s="114">
        <f t="shared" si="48"/>
        <v>600</v>
      </c>
      <c r="AB133" s="114">
        <f t="shared" si="49"/>
        <v>0</v>
      </c>
      <c r="AC133" s="114">
        <f t="shared" si="46"/>
        <v>0</v>
      </c>
      <c r="AD133" s="115"/>
      <c r="AF133" s="149">
        <v>1</v>
      </c>
      <c r="AG133" s="150">
        <v>12</v>
      </c>
      <c r="AH133" s="151">
        <f t="shared" si="58"/>
        <v>6000</v>
      </c>
      <c r="AI133" s="151">
        <f t="shared" si="59"/>
        <v>600</v>
      </c>
      <c r="AJ133" s="151">
        <f t="shared" si="60"/>
        <v>0</v>
      </c>
      <c r="AK133" s="151">
        <f t="shared" si="61"/>
        <v>0</v>
      </c>
    </row>
    <row r="134" spans="1:37" s="116" customFormat="1">
      <c r="A134" s="99">
        <v>121</v>
      </c>
      <c r="B134" s="100" t="s">
        <v>26</v>
      </c>
      <c r="C134" s="101">
        <v>36526</v>
      </c>
      <c r="D134" s="80">
        <v>41274</v>
      </c>
      <c r="E134" s="23"/>
      <c r="F134" s="23">
        <f t="shared" si="34"/>
        <v>0</v>
      </c>
      <c r="G134" s="60">
        <f t="shared" si="35"/>
        <v>0</v>
      </c>
      <c r="H134" s="23"/>
      <c r="I134" s="23"/>
      <c r="J134" s="102">
        <f t="shared" si="51"/>
        <v>12</v>
      </c>
      <c r="K134" s="103">
        <f t="shared" si="37"/>
        <v>12</v>
      </c>
      <c r="L134" s="103"/>
      <c r="M134" s="104"/>
      <c r="N134" s="105">
        <f t="shared" si="44"/>
        <v>0</v>
      </c>
      <c r="O134" s="111"/>
      <c r="P134" s="112"/>
      <c r="Q134" s="112"/>
      <c r="R134" s="115"/>
      <c r="S134" s="113"/>
      <c r="T134" s="23"/>
      <c r="U134" s="23">
        <f t="shared" si="41"/>
        <v>0</v>
      </c>
      <c r="V134" s="60">
        <f t="shared" si="42"/>
        <v>0</v>
      </c>
      <c r="W134" s="23"/>
      <c r="X134" s="23"/>
      <c r="Y134" s="108">
        <f t="shared" si="55"/>
        <v>12</v>
      </c>
      <c r="Z134" s="109">
        <f t="shared" si="45"/>
        <v>0</v>
      </c>
      <c r="AA134" s="114">
        <f t="shared" si="48"/>
        <v>0</v>
      </c>
      <c r="AB134" s="114">
        <f t="shared" si="49"/>
        <v>0</v>
      </c>
      <c r="AC134" s="114">
        <f t="shared" si="46"/>
        <v>0</v>
      </c>
      <c r="AD134" s="115">
        <f t="shared" si="47"/>
        <v>0</v>
      </c>
      <c r="AF134" s="149">
        <v>1</v>
      </c>
      <c r="AG134" s="150">
        <v>12</v>
      </c>
      <c r="AH134" s="151">
        <f t="shared" si="58"/>
        <v>0</v>
      </c>
      <c r="AI134" s="151">
        <f t="shared" si="59"/>
        <v>0</v>
      </c>
      <c r="AJ134" s="151">
        <f t="shared" si="60"/>
        <v>0</v>
      </c>
      <c r="AK134" s="151">
        <f t="shared" si="61"/>
        <v>0</v>
      </c>
    </row>
    <row r="135" spans="1:37" s="116" customFormat="1">
      <c r="A135" s="99">
        <v>122</v>
      </c>
      <c r="B135" s="100" t="s">
        <v>26</v>
      </c>
      <c r="C135" s="101">
        <v>36526</v>
      </c>
      <c r="D135" s="80">
        <v>41274</v>
      </c>
      <c r="E135" s="23"/>
      <c r="F135" s="23">
        <f t="shared" si="34"/>
        <v>0</v>
      </c>
      <c r="G135" s="60">
        <f t="shared" si="35"/>
        <v>0</v>
      </c>
      <c r="H135" s="23"/>
      <c r="I135" s="23"/>
      <c r="J135" s="102">
        <f t="shared" si="51"/>
        <v>12</v>
      </c>
      <c r="K135" s="103">
        <f t="shared" si="37"/>
        <v>12</v>
      </c>
      <c r="L135" s="103"/>
      <c r="M135" s="104">
        <f>MAX(0, K135-12)</f>
        <v>0</v>
      </c>
      <c r="N135" s="105">
        <f t="shared" si="44"/>
        <v>0</v>
      </c>
      <c r="O135" s="111">
        <f>M135*G135</f>
        <v>0</v>
      </c>
      <c r="P135" s="112">
        <f>M135*H135</f>
        <v>0</v>
      </c>
      <c r="Q135" s="112">
        <f>M135*I135</f>
        <v>0</v>
      </c>
      <c r="R135" s="115">
        <f>SUM(N135:Q135)</f>
        <v>0</v>
      </c>
      <c r="S135" s="113"/>
      <c r="T135" s="23"/>
      <c r="U135" s="23">
        <f t="shared" si="41"/>
        <v>0</v>
      </c>
      <c r="V135" s="60">
        <f t="shared" si="42"/>
        <v>0</v>
      </c>
      <c r="W135" s="23"/>
      <c r="X135" s="23"/>
      <c r="Y135" s="108">
        <f t="shared" si="55"/>
        <v>12</v>
      </c>
      <c r="Z135" s="109">
        <f t="shared" si="45"/>
        <v>0</v>
      </c>
      <c r="AA135" s="114">
        <f t="shared" si="48"/>
        <v>0</v>
      </c>
      <c r="AB135" s="114">
        <f t="shared" si="49"/>
        <v>0</v>
      </c>
      <c r="AC135" s="114">
        <f t="shared" si="46"/>
        <v>0</v>
      </c>
      <c r="AD135" s="115">
        <f t="shared" si="47"/>
        <v>0</v>
      </c>
      <c r="AF135" s="149">
        <v>1</v>
      </c>
      <c r="AG135" s="150">
        <v>12</v>
      </c>
      <c r="AH135" s="151">
        <f t="shared" si="58"/>
        <v>0</v>
      </c>
      <c r="AI135" s="151">
        <f t="shared" si="59"/>
        <v>0</v>
      </c>
      <c r="AJ135" s="151">
        <f t="shared" si="60"/>
        <v>0</v>
      </c>
      <c r="AK135" s="151">
        <f t="shared" si="61"/>
        <v>0</v>
      </c>
    </row>
    <row r="136" spans="1:37" s="116" customFormat="1">
      <c r="A136" s="99">
        <v>123</v>
      </c>
      <c r="B136" s="100" t="s">
        <v>26</v>
      </c>
      <c r="C136" s="101">
        <v>36526</v>
      </c>
      <c r="D136" s="80">
        <v>41090</v>
      </c>
      <c r="E136" s="23">
        <v>300</v>
      </c>
      <c r="F136" s="23">
        <f t="shared" si="34"/>
        <v>272.72727272727275</v>
      </c>
      <c r="G136" s="60">
        <f t="shared" si="35"/>
        <v>27.272727272727273</v>
      </c>
      <c r="H136" s="23"/>
      <c r="I136" s="23"/>
      <c r="J136" s="102">
        <f t="shared" si="51"/>
        <v>12</v>
      </c>
      <c r="K136" s="103">
        <f t="shared" si="37"/>
        <v>18</v>
      </c>
      <c r="L136" s="103"/>
      <c r="M136" s="104">
        <f>MAX(0, K136-12)</f>
        <v>6</v>
      </c>
      <c r="N136" s="105">
        <f t="shared" si="44"/>
        <v>1636.3636363636365</v>
      </c>
      <c r="O136" s="111">
        <f>M136*G136</f>
        <v>163.63636363636363</v>
      </c>
      <c r="P136" s="112">
        <f>M136*H136</f>
        <v>0</v>
      </c>
      <c r="Q136" s="112">
        <f>M136*I136</f>
        <v>0</v>
      </c>
      <c r="R136" s="115">
        <f>SUM(N136:Q136)</f>
        <v>1800</v>
      </c>
      <c r="S136" s="113"/>
      <c r="T136" s="23">
        <v>300</v>
      </c>
      <c r="U136" s="23">
        <f t="shared" si="41"/>
        <v>272.72727272727275</v>
      </c>
      <c r="V136" s="60">
        <f t="shared" si="42"/>
        <v>27.272727272727273</v>
      </c>
      <c r="W136" s="23"/>
      <c r="X136" s="23"/>
      <c r="Y136" s="108">
        <f t="shared" si="55"/>
        <v>12</v>
      </c>
      <c r="Z136" s="109">
        <f t="shared" si="45"/>
        <v>3272.727272727273</v>
      </c>
      <c r="AA136" s="114">
        <f t="shared" si="48"/>
        <v>327.27272727272725</v>
      </c>
      <c r="AB136" s="114">
        <f t="shared" si="49"/>
        <v>0</v>
      </c>
      <c r="AC136" s="114">
        <f t="shared" si="46"/>
        <v>0</v>
      </c>
      <c r="AD136" s="115">
        <f t="shared" si="47"/>
        <v>3600</v>
      </c>
      <c r="AF136" s="149">
        <v>1</v>
      </c>
      <c r="AG136" s="150">
        <v>12</v>
      </c>
      <c r="AH136" s="151">
        <f t="shared" si="58"/>
        <v>3272.727272727273</v>
      </c>
      <c r="AI136" s="151">
        <f t="shared" si="59"/>
        <v>327.27272727272731</v>
      </c>
      <c r="AJ136" s="151">
        <f t="shared" si="60"/>
        <v>0</v>
      </c>
      <c r="AK136" s="151">
        <f t="shared" si="61"/>
        <v>0</v>
      </c>
    </row>
    <row r="137" spans="1:37" s="116" customFormat="1">
      <c r="A137" s="99" t="s">
        <v>34</v>
      </c>
      <c r="B137" s="100" t="s">
        <v>26</v>
      </c>
      <c r="C137" s="101">
        <v>36526</v>
      </c>
      <c r="D137" s="80">
        <v>41274</v>
      </c>
      <c r="E137" s="23">
        <v>330</v>
      </c>
      <c r="F137" s="23">
        <f t="shared" si="34"/>
        <v>300</v>
      </c>
      <c r="G137" s="60">
        <f t="shared" si="35"/>
        <v>30</v>
      </c>
      <c r="H137" s="23"/>
      <c r="I137" s="23"/>
      <c r="J137" s="102">
        <f t="shared" si="51"/>
        <v>12</v>
      </c>
      <c r="K137" s="103">
        <f t="shared" si="37"/>
        <v>12</v>
      </c>
      <c r="L137" s="103"/>
      <c r="M137" s="104">
        <f>MAX(0, K137-12)</f>
        <v>0</v>
      </c>
      <c r="N137" s="105">
        <f t="shared" si="44"/>
        <v>0</v>
      </c>
      <c r="O137" s="111">
        <f>M137*G137</f>
        <v>0</v>
      </c>
      <c r="P137" s="112">
        <f>M137*H137</f>
        <v>0</v>
      </c>
      <c r="Q137" s="112">
        <f>M137*I137</f>
        <v>0</v>
      </c>
      <c r="R137" s="115">
        <f>SUM(N137:Q137)</f>
        <v>0</v>
      </c>
      <c r="S137" s="113"/>
      <c r="T137" s="23">
        <v>330</v>
      </c>
      <c r="U137" s="23">
        <f t="shared" si="41"/>
        <v>300</v>
      </c>
      <c r="V137" s="60">
        <f t="shared" si="42"/>
        <v>30</v>
      </c>
      <c r="W137" s="23"/>
      <c r="X137" s="23"/>
      <c r="Y137" s="108">
        <f t="shared" si="55"/>
        <v>12</v>
      </c>
      <c r="Z137" s="109">
        <f t="shared" si="45"/>
        <v>3600</v>
      </c>
      <c r="AA137" s="114">
        <f t="shared" si="48"/>
        <v>360</v>
      </c>
      <c r="AB137" s="114">
        <f t="shared" si="49"/>
        <v>0</v>
      </c>
      <c r="AC137" s="114">
        <f t="shared" si="46"/>
        <v>0</v>
      </c>
      <c r="AD137" s="115">
        <f t="shared" si="47"/>
        <v>3960</v>
      </c>
      <c r="AF137" s="149">
        <v>1</v>
      </c>
      <c r="AG137" s="150">
        <v>12</v>
      </c>
      <c r="AH137" s="151">
        <f t="shared" si="58"/>
        <v>3600</v>
      </c>
      <c r="AI137" s="151">
        <f t="shared" si="59"/>
        <v>360</v>
      </c>
      <c r="AJ137" s="151">
        <f t="shared" si="60"/>
        <v>0</v>
      </c>
      <c r="AK137" s="151">
        <f t="shared" si="61"/>
        <v>0</v>
      </c>
    </row>
    <row r="138" spans="1:37" s="116" customFormat="1">
      <c r="A138" s="99">
        <v>129</v>
      </c>
      <c r="B138" s="100" t="s">
        <v>26</v>
      </c>
      <c r="C138" s="101">
        <v>36526</v>
      </c>
      <c r="D138" s="80">
        <v>40908</v>
      </c>
      <c r="E138" s="23">
        <v>550</v>
      </c>
      <c r="F138" s="23">
        <f t="shared" si="34"/>
        <v>500</v>
      </c>
      <c r="G138" s="60">
        <f t="shared" si="35"/>
        <v>50</v>
      </c>
      <c r="H138" s="23"/>
      <c r="I138" s="23"/>
      <c r="J138" s="102">
        <f t="shared" si="51"/>
        <v>12</v>
      </c>
      <c r="K138" s="103">
        <f t="shared" si="37"/>
        <v>24</v>
      </c>
      <c r="L138" s="103"/>
      <c r="M138" s="104"/>
      <c r="N138" s="105">
        <f t="shared" si="44"/>
        <v>0</v>
      </c>
      <c r="O138" s="111"/>
      <c r="P138" s="112"/>
      <c r="Q138" s="112"/>
      <c r="R138" s="115"/>
      <c r="S138" s="113"/>
      <c r="T138" s="23">
        <v>550</v>
      </c>
      <c r="U138" s="23">
        <f t="shared" si="41"/>
        <v>500</v>
      </c>
      <c r="V138" s="60">
        <f t="shared" si="42"/>
        <v>50</v>
      </c>
      <c r="W138" s="23"/>
      <c r="X138" s="23"/>
      <c r="Y138" s="108">
        <f>K138-M138</f>
        <v>24</v>
      </c>
      <c r="Z138" s="109">
        <f t="shared" si="45"/>
        <v>12000</v>
      </c>
      <c r="AA138" s="114">
        <f t="shared" si="48"/>
        <v>1200</v>
      </c>
      <c r="AB138" s="114">
        <f t="shared" si="49"/>
        <v>0</v>
      </c>
      <c r="AC138" s="114">
        <f t="shared" si="46"/>
        <v>0</v>
      </c>
      <c r="AD138" s="115">
        <f t="shared" si="47"/>
        <v>13200</v>
      </c>
      <c r="AF138" s="149">
        <v>1</v>
      </c>
      <c r="AG138" s="150">
        <v>12</v>
      </c>
      <c r="AH138" s="151">
        <f t="shared" si="58"/>
        <v>6000</v>
      </c>
      <c r="AI138" s="151">
        <f t="shared" si="59"/>
        <v>600</v>
      </c>
      <c r="AJ138" s="151">
        <f t="shared" si="60"/>
        <v>0</v>
      </c>
      <c r="AK138" s="151">
        <f t="shared" si="61"/>
        <v>0</v>
      </c>
    </row>
    <row r="139" spans="1:37" s="116" customFormat="1">
      <c r="A139" s="99">
        <v>131</v>
      </c>
      <c r="B139" s="100" t="s">
        <v>26</v>
      </c>
      <c r="C139" s="101">
        <v>39203</v>
      </c>
      <c r="D139" s="80">
        <v>39906</v>
      </c>
      <c r="E139" s="23">
        <v>440</v>
      </c>
      <c r="F139" s="23">
        <f t="shared" si="34"/>
        <v>400</v>
      </c>
      <c r="G139" s="60">
        <f t="shared" si="35"/>
        <v>40</v>
      </c>
      <c r="H139" s="83"/>
      <c r="I139" s="23"/>
      <c r="J139" s="102">
        <f t="shared" si="51"/>
        <v>12</v>
      </c>
      <c r="K139" s="103">
        <f t="shared" si="37"/>
        <v>56</v>
      </c>
      <c r="L139" s="103"/>
      <c r="M139" s="104">
        <f>MAX(0, K139-12)</f>
        <v>44</v>
      </c>
      <c r="N139" s="105">
        <f t="shared" si="44"/>
        <v>17600</v>
      </c>
      <c r="O139" s="111">
        <f>M139*G139</f>
        <v>1760</v>
      </c>
      <c r="P139" s="112">
        <f>M139*H139</f>
        <v>0</v>
      </c>
      <c r="Q139" s="112">
        <f>M139*I139</f>
        <v>0</v>
      </c>
      <c r="R139" s="115">
        <f>SUM(N139:Q139)</f>
        <v>19360</v>
      </c>
      <c r="S139" s="113"/>
      <c r="T139" s="23">
        <v>445</v>
      </c>
      <c r="U139" s="23">
        <f t="shared" si="41"/>
        <v>404.54545454545456</v>
      </c>
      <c r="V139" s="60">
        <f t="shared" si="42"/>
        <v>40.454545454545453</v>
      </c>
      <c r="W139" s="23"/>
      <c r="X139" s="23"/>
      <c r="Y139" s="108">
        <f>K139-M139</f>
        <v>12</v>
      </c>
      <c r="Z139" s="109">
        <f t="shared" si="45"/>
        <v>4854.545454545455</v>
      </c>
      <c r="AA139" s="114">
        <f t="shared" si="48"/>
        <v>485.45454545454544</v>
      </c>
      <c r="AB139" s="114">
        <f t="shared" si="49"/>
        <v>0</v>
      </c>
      <c r="AC139" s="114">
        <f>Y139*X139</f>
        <v>0</v>
      </c>
      <c r="AD139" s="115">
        <f>SUM(Z139:AC139)</f>
        <v>5340</v>
      </c>
      <c r="AF139" s="149">
        <v>1</v>
      </c>
      <c r="AG139" s="150">
        <v>12</v>
      </c>
      <c r="AH139" s="151">
        <f t="shared" si="58"/>
        <v>4854.545454545455</v>
      </c>
      <c r="AI139" s="151">
        <f t="shared" si="59"/>
        <v>485.4545454545455</v>
      </c>
      <c r="AJ139" s="151">
        <f t="shared" si="60"/>
        <v>0</v>
      </c>
      <c r="AK139" s="151">
        <f t="shared" si="61"/>
        <v>0</v>
      </c>
    </row>
    <row r="140" spans="1:37" ht="12" customHeight="1">
      <c r="G140" s="28"/>
      <c r="H140" s="28"/>
      <c r="I140" s="28"/>
      <c r="M140" s="4"/>
      <c r="P140" s="1"/>
      <c r="Q140" s="1"/>
      <c r="R140" s="3"/>
      <c r="T140" s="35"/>
      <c r="U140" s="35"/>
      <c r="Y140" s="4"/>
      <c r="AD140" s="3"/>
      <c r="AF140" s="1"/>
      <c r="AG140" s="1"/>
      <c r="AH140" s="3">
        <f>SUM(AH3:AH139)</f>
        <v>493846.36363636371</v>
      </c>
      <c r="AI140" s="3">
        <f>SUM(AI3:AI139)</f>
        <v>49384.636363636368</v>
      </c>
      <c r="AJ140" s="3">
        <f>SUM(AJ3:AJ139)</f>
        <v>0</v>
      </c>
      <c r="AK140" s="3">
        <f>SUM(AK3:AK139)</f>
        <v>0</v>
      </c>
    </row>
    <row r="141" spans="1:37" ht="23.25" customHeight="1">
      <c r="T141" s="35"/>
      <c r="U141" s="35"/>
      <c r="V141" s="35"/>
      <c r="W141" s="35"/>
      <c r="X141" s="35"/>
      <c r="Y141" s="5"/>
      <c r="Z141" s="6"/>
      <c r="AA141" s="6"/>
      <c r="AB141" s="6"/>
      <c r="AC141" s="6"/>
      <c r="AD141" s="6"/>
      <c r="AF141" s="1"/>
      <c r="AG141" s="1"/>
      <c r="AH141" s="1"/>
      <c r="AI141" s="1"/>
      <c r="AJ141" s="1"/>
      <c r="AK141" s="1"/>
    </row>
    <row r="142" spans="1:37" ht="3.75" customHeight="1" thickBot="1">
      <c r="A142" s="50"/>
      <c r="B142" s="49"/>
      <c r="C142" s="50"/>
      <c r="D142" s="51"/>
      <c r="E142" s="52"/>
      <c r="F142" s="52"/>
      <c r="G142" s="52"/>
      <c r="H142" s="52"/>
      <c r="I142" s="52"/>
      <c r="J142" s="53"/>
      <c r="K142" s="54"/>
      <c r="L142" s="54"/>
      <c r="M142" s="54"/>
      <c r="N142" s="84"/>
      <c r="O142" s="84"/>
      <c r="P142" s="55"/>
      <c r="Q142" s="55"/>
      <c r="R142" s="55"/>
      <c r="S142" s="56"/>
      <c r="T142" s="57"/>
      <c r="U142" s="57"/>
      <c r="V142" s="57"/>
      <c r="W142" s="57"/>
      <c r="X142" s="57"/>
      <c r="Y142" s="54"/>
      <c r="Z142" s="55"/>
      <c r="AA142" s="55"/>
      <c r="AB142" s="55"/>
      <c r="AC142" s="55"/>
      <c r="AD142" s="55"/>
      <c r="AF142" s="1"/>
      <c r="AG142" s="1"/>
      <c r="AH142" s="1"/>
      <c r="AI142" s="1"/>
      <c r="AJ142" s="1"/>
      <c r="AK142" s="1"/>
    </row>
    <row r="143" spans="1:37" ht="12.75" customHeight="1">
      <c r="B143" s="29"/>
      <c r="C143" s="30"/>
      <c r="D143" s="61"/>
      <c r="E143" s="207" t="s">
        <v>10</v>
      </c>
      <c r="F143" s="207"/>
      <c r="G143" s="208"/>
      <c r="H143" s="208"/>
      <c r="I143" s="62"/>
      <c r="J143" s="16"/>
      <c r="K143" s="7"/>
      <c r="L143" s="7"/>
      <c r="Q143" s="7"/>
      <c r="R143" s="2"/>
      <c r="T143" s="183" t="str">
        <f>"Total mensuel des redevances " &amp; An</f>
        <v>Total mensuel des redevances 2013</v>
      </c>
      <c r="U143" s="184"/>
      <c r="V143" s="185"/>
      <c r="W143" s="186"/>
      <c r="X143" s="36" t="s">
        <v>45</v>
      </c>
      <c r="AC143" s="7"/>
      <c r="AD143" s="2"/>
      <c r="AF143" s="1"/>
      <c r="AG143" s="1"/>
      <c r="AH143" s="1"/>
      <c r="AI143" s="1"/>
      <c r="AJ143" s="1"/>
      <c r="AK143" s="1"/>
    </row>
    <row r="144" spans="1:37" ht="12" customHeight="1">
      <c r="D144" s="63"/>
      <c r="E144" s="208"/>
      <c r="F144" s="208"/>
      <c r="G144" s="208"/>
      <c r="H144" s="208"/>
      <c r="I144" s="62"/>
      <c r="Q144" s="7"/>
      <c r="T144" s="187"/>
      <c r="U144" s="188"/>
      <c r="V144" s="188"/>
      <c r="W144" s="189"/>
      <c r="X144" s="36"/>
      <c r="AC144" s="7"/>
      <c r="AD144" s="6"/>
      <c r="AF144" s="1"/>
      <c r="AG144" s="1"/>
      <c r="AH144" s="1"/>
      <c r="AI144" s="1"/>
      <c r="AJ144" s="1"/>
      <c r="AK144" s="1"/>
    </row>
    <row r="145" spans="2:37" ht="12.75" customHeight="1">
      <c r="B145" s="31"/>
      <c r="C145" s="32"/>
      <c r="D145" s="64"/>
      <c r="E145" s="74" t="s">
        <v>1</v>
      </c>
      <c r="F145" s="74"/>
      <c r="G145" s="209">
        <v>81395</v>
      </c>
      <c r="H145" s="209"/>
      <c r="I145" s="65"/>
      <c r="J145" s="17"/>
      <c r="K145" s="5"/>
      <c r="L145" s="5"/>
      <c r="N145" s="85"/>
      <c r="O145" s="85"/>
      <c r="Q145" s="8"/>
      <c r="T145" s="58" t="s">
        <v>1</v>
      </c>
      <c r="U145" s="81"/>
      <c r="V145" s="164">
        <f>SUM(T1:T139)-6750</f>
        <v>44783</v>
      </c>
      <c r="W145" s="165"/>
      <c r="X145" s="37"/>
      <c r="AC145" s="8"/>
      <c r="AD145" s="6"/>
      <c r="AF145" s="1"/>
      <c r="AG145" s="1"/>
      <c r="AH145" s="1"/>
      <c r="AI145" s="1"/>
      <c r="AJ145" s="1"/>
      <c r="AK145" s="1"/>
    </row>
    <row r="146" spans="2:37" ht="12.75" customHeight="1">
      <c r="D146" s="63"/>
      <c r="E146" s="75" t="s">
        <v>2</v>
      </c>
      <c r="F146" s="75"/>
      <c r="G146" s="197"/>
      <c r="H146" s="197"/>
      <c r="I146" s="66"/>
      <c r="Q146" s="8"/>
      <c r="T146" s="58" t="s">
        <v>2</v>
      </c>
      <c r="U146" s="81"/>
      <c r="V146" s="164"/>
      <c r="W146" s="165"/>
      <c r="X146" s="38"/>
      <c r="AC146" s="8"/>
      <c r="AD146" s="6"/>
      <c r="AF146" s="1"/>
      <c r="AG146" s="1"/>
      <c r="AH146" s="1"/>
      <c r="AI146" s="1"/>
      <c r="AJ146" s="1"/>
      <c r="AK146" s="1"/>
    </row>
    <row r="147" spans="2:37" ht="12.75" customHeight="1">
      <c r="D147" s="63"/>
      <c r="E147" s="75" t="s">
        <v>5</v>
      </c>
      <c r="F147" s="75"/>
      <c r="G147" s="197"/>
      <c r="H147" s="197"/>
      <c r="I147" s="67"/>
      <c r="Q147" s="8"/>
      <c r="T147" s="58" t="s">
        <v>5</v>
      </c>
      <c r="U147" s="81"/>
      <c r="V147" s="164"/>
      <c r="W147" s="165"/>
      <c r="X147" s="37"/>
      <c r="AC147" s="8"/>
      <c r="AD147" s="6"/>
      <c r="AF147" s="1"/>
      <c r="AG147" s="1"/>
      <c r="AH147" s="1"/>
      <c r="AI147" s="1"/>
      <c r="AJ147" s="1"/>
      <c r="AK147" s="1"/>
    </row>
    <row r="148" spans="2:37" ht="12.75" customHeight="1">
      <c r="D148" s="63"/>
      <c r="E148" s="75" t="s">
        <v>8</v>
      </c>
      <c r="F148" s="75"/>
      <c r="G148" s="197"/>
      <c r="H148" s="197"/>
      <c r="I148" s="68"/>
      <c r="Q148" s="9"/>
      <c r="T148" s="58" t="s">
        <v>8</v>
      </c>
      <c r="U148" s="81"/>
      <c r="V148" s="164"/>
      <c r="W148" s="165"/>
      <c r="X148" s="39"/>
      <c r="AC148" s="9"/>
      <c r="AD148" s="6"/>
      <c r="AF148" s="1"/>
      <c r="AG148" s="1"/>
      <c r="AH148" s="1"/>
      <c r="AI148" s="1"/>
      <c r="AJ148" s="1"/>
      <c r="AK148" s="1"/>
    </row>
    <row r="149" spans="2:37" ht="12.75" customHeight="1" thickBot="1">
      <c r="D149" s="63"/>
      <c r="E149" s="76" t="s">
        <v>6</v>
      </c>
      <c r="F149" s="76"/>
      <c r="G149" s="212">
        <v>97529.5</v>
      </c>
      <c r="H149" s="212"/>
      <c r="I149" s="69"/>
      <c r="M149" s="6"/>
      <c r="Q149" s="10"/>
      <c r="R149" s="11"/>
      <c r="T149" s="59" t="s">
        <v>6</v>
      </c>
      <c r="U149" s="82"/>
      <c r="V149" s="160">
        <f>SUM(T145:V148)</f>
        <v>44783</v>
      </c>
      <c r="W149" s="161"/>
      <c r="AC149" s="10"/>
      <c r="AD149" s="11"/>
      <c r="AF149" s="1"/>
      <c r="AG149" s="1"/>
      <c r="AH149" s="1"/>
      <c r="AI149" s="1"/>
      <c r="AJ149" s="1"/>
      <c r="AK149" s="1"/>
    </row>
    <row r="150" spans="2:37" ht="3" customHeight="1" thickBot="1">
      <c r="B150" s="29"/>
      <c r="C150" s="30"/>
      <c r="D150" s="61"/>
      <c r="E150" s="70"/>
      <c r="F150" s="70"/>
      <c r="G150" s="70"/>
      <c r="H150" s="70"/>
      <c r="I150" s="70"/>
      <c r="J150" s="16"/>
      <c r="K150" s="7"/>
      <c r="L150" s="7"/>
      <c r="M150" s="6"/>
      <c r="O150" s="86"/>
      <c r="P150" s="13"/>
      <c r="Q150" s="13"/>
      <c r="T150" s="40"/>
      <c r="U150" s="40"/>
      <c r="V150" s="40"/>
      <c r="W150" s="40"/>
      <c r="X150" s="40"/>
      <c r="Y150" s="12"/>
      <c r="Z150" s="13"/>
      <c r="AA150" s="13"/>
      <c r="AB150" s="13"/>
      <c r="AC150" s="13"/>
      <c r="AD150" s="6"/>
      <c r="AF150" s="1"/>
      <c r="AG150" s="1"/>
      <c r="AH150" s="1"/>
      <c r="AI150" s="1"/>
      <c r="AJ150" s="1"/>
      <c r="AK150" s="1"/>
    </row>
    <row r="151" spans="2:37" ht="2.25" customHeight="1" thickBot="1">
      <c r="B151" s="29"/>
      <c r="C151" s="30"/>
      <c r="D151" s="61"/>
      <c r="E151" s="210"/>
      <c r="F151" s="210"/>
      <c r="G151" s="210"/>
      <c r="H151" s="210"/>
      <c r="I151" s="71"/>
      <c r="J151" s="16"/>
      <c r="K151" s="7"/>
      <c r="L151" s="7"/>
      <c r="M151" s="6" t="s">
        <v>22</v>
      </c>
      <c r="Q151" s="13"/>
      <c r="T151" s="172"/>
      <c r="U151" s="172"/>
      <c r="V151" s="172"/>
      <c r="W151" s="172"/>
      <c r="X151" s="41"/>
      <c r="Y151" s="190" t="str">
        <f xml:space="preserve"> "Les Impayés de l'année       "  &amp; An</f>
        <v>Les Impayés de l'année       2013</v>
      </c>
      <c r="Z151" s="191"/>
      <c r="AA151" s="191"/>
      <c r="AB151" s="192"/>
      <c r="AC151" s="13"/>
      <c r="AD151" s="6"/>
      <c r="AF151" s="1"/>
      <c r="AG151" s="1"/>
      <c r="AH151" s="1"/>
      <c r="AI151" s="1"/>
      <c r="AJ151" s="1"/>
      <c r="AK151" s="1"/>
    </row>
    <row r="152" spans="2:37" ht="24" customHeight="1">
      <c r="B152" s="33"/>
      <c r="C152" s="34"/>
      <c r="D152" s="72"/>
      <c r="E152" s="211" t="s">
        <v>11</v>
      </c>
      <c r="F152" s="211"/>
      <c r="G152" s="211"/>
      <c r="H152" s="211"/>
      <c r="I152" s="71"/>
      <c r="J152" s="18"/>
      <c r="K152" s="14"/>
      <c r="L152" s="14"/>
      <c r="M152" s="6"/>
      <c r="O152" s="157" t="s">
        <v>25</v>
      </c>
      <c r="P152" s="158"/>
      <c r="Q152" s="158"/>
      <c r="R152" s="159"/>
      <c r="T152" s="173" t="str">
        <f>"Total annuel des redevances " &amp; An</f>
        <v>Total annuel des redevances 2013</v>
      </c>
      <c r="U152" s="174"/>
      <c r="V152" s="175"/>
      <c r="W152" s="176"/>
      <c r="X152" s="41"/>
      <c r="Y152" s="193"/>
      <c r="Z152" s="194"/>
      <c r="AA152" s="194"/>
      <c r="AB152" s="195"/>
      <c r="AC152" s="6"/>
      <c r="AD152" s="6"/>
      <c r="AF152" s="1"/>
      <c r="AG152" s="1"/>
      <c r="AH152" s="1"/>
      <c r="AI152" s="1"/>
      <c r="AJ152" s="1"/>
      <c r="AK152" s="1"/>
    </row>
    <row r="153" spans="2:37" ht="12.75" customHeight="1">
      <c r="B153" s="33"/>
      <c r="C153" s="34"/>
      <c r="D153" s="63"/>
      <c r="E153" s="77" t="s">
        <v>1</v>
      </c>
      <c r="F153" s="77"/>
      <c r="G153" s="197">
        <v>968740</v>
      </c>
      <c r="H153" s="197"/>
      <c r="I153" s="73"/>
      <c r="J153" s="18">
        <f>489/416</f>
        <v>1.1754807692307692</v>
      </c>
      <c r="M153" s="6"/>
      <c r="O153" s="205" t="s">
        <v>1</v>
      </c>
      <c r="P153" s="206"/>
      <c r="Q153" s="201">
        <f>SUM(N1:N139)</f>
        <v>523696.36363636371</v>
      </c>
      <c r="R153" s="202"/>
      <c r="T153" s="58" t="s">
        <v>1</v>
      </c>
      <c r="U153" s="81"/>
      <c r="V153" s="164">
        <f>AH140</f>
        <v>493846.36363636371</v>
      </c>
      <c r="W153" s="165"/>
      <c r="X153" s="35"/>
      <c r="Y153" s="181" t="s">
        <v>1</v>
      </c>
      <c r="Z153" s="182"/>
      <c r="AA153" s="162">
        <f>SUM(Z1:Z139)</f>
        <v>495578.18181818188</v>
      </c>
      <c r="AB153" s="163"/>
      <c r="AC153" s="6"/>
      <c r="AD153" s="6"/>
      <c r="AF153" s="1"/>
      <c r="AG153" s="1"/>
      <c r="AH153" s="1"/>
      <c r="AI153" s="1"/>
      <c r="AJ153" s="1"/>
      <c r="AK153" s="1"/>
    </row>
    <row r="154" spans="2:37" ht="12.75">
      <c r="B154" s="33"/>
      <c r="C154" s="34"/>
      <c r="D154" s="63"/>
      <c r="E154" s="77" t="s">
        <v>2</v>
      </c>
      <c r="F154" s="77"/>
      <c r="G154" s="197"/>
      <c r="H154" s="197"/>
      <c r="I154" s="73"/>
      <c r="J154" s="18"/>
      <c r="O154" s="205" t="s">
        <v>2</v>
      </c>
      <c r="P154" s="206"/>
      <c r="Q154" s="201">
        <f>SUM(O1:O139)</f>
        <v>52369.636363636368</v>
      </c>
      <c r="R154" s="202"/>
      <c r="T154" s="58" t="s">
        <v>2</v>
      </c>
      <c r="U154" s="81"/>
      <c r="V154" s="164">
        <f>AI140</f>
        <v>49384.636363636368</v>
      </c>
      <c r="W154" s="165"/>
      <c r="X154" s="35"/>
      <c r="Y154" s="181" t="s">
        <v>2</v>
      </c>
      <c r="Z154" s="182"/>
      <c r="AA154" s="162">
        <f>SUM(AA1:AA139)</f>
        <v>49557.818181818184</v>
      </c>
      <c r="AB154" s="163"/>
      <c r="AC154" s="6"/>
      <c r="AD154" s="6"/>
      <c r="AF154" s="1"/>
      <c r="AG154" s="1"/>
      <c r="AH154" s="1"/>
      <c r="AI154" s="1"/>
      <c r="AJ154" s="1"/>
      <c r="AK154" s="1"/>
    </row>
    <row r="155" spans="2:37" ht="12.75">
      <c r="B155" s="33"/>
      <c r="C155" s="34"/>
      <c r="D155" s="63"/>
      <c r="E155" s="77" t="s">
        <v>5</v>
      </c>
      <c r="F155" s="77"/>
      <c r="G155" s="197"/>
      <c r="H155" s="197"/>
      <c r="I155" s="73"/>
      <c r="J155" s="18"/>
      <c r="O155" s="205" t="s">
        <v>5</v>
      </c>
      <c r="P155" s="206"/>
      <c r="Q155" s="201">
        <f>SUM(P1:P139)</f>
        <v>0</v>
      </c>
      <c r="R155" s="202"/>
      <c r="T155" s="58" t="s">
        <v>5</v>
      </c>
      <c r="U155" s="81"/>
      <c r="V155" s="164">
        <f>AJ140</f>
        <v>0</v>
      </c>
      <c r="W155" s="165"/>
      <c r="X155" s="35"/>
      <c r="Y155" s="181" t="s">
        <v>5</v>
      </c>
      <c r="Z155" s="182"/>
      <c r="AA155" s="162">
        <f>SUM(AB1:AB139)</f>
        <v>0</v>
      </c>
      <c r="AB155" s="163"/>
      <c r="AC155" s="6"/>
      <c r="AD155" s="6"/>
      <c r="AF155" s="1"/>
      <c r="AG155" s="1"/>
      <c r="AH155" s="1"/>
      <c r="AI155" s="1"/>
      <c r="AJ155" s="1"/>
      <c r="AK155" s="1"/>
    </row>
    <row r="156" spans="2:37" ht="12.75">
      <c r="B156" s="33"/>
      <c r="C156" s="34"/>
      <c r="D156" s="63"/>
      <c r="E156" s="77" t="s">
        <v>8</v>
      </c>
      <c r="F156" s="77"/>
      <c r="G156" s="197"/>
      <c r="H156" s="197"/>
      <c r="I156" s="73"/>
      <c r="J156" s="18"/>
      <c r="O156" s="205" t="s">
        <v>8</v>
      </c>
      <c r="P156" s="206"/>
      <c r="Q156" s="201">
        <f>SUM(Q1:Q139)</f>
        <v>0</v>
      </c>
      <c r="R156" s="202"/>
      <c r="T156" s="58" t="s">
        <v>8</v>
      </c>
      <c r="U156" s="81"/>
      <c r="V156" s="164">
        <f>AK140</f>
        <v>0</v>
      </c>
      <c r="W156" s="165"/>
      <c r="X156" s="35"/>
      <c r="Y156" s="181" t="s">
        <v>8</v>
      </c>
      <c r="Z156" s="182"/>
      <c r="AA156" s="162">
        <f>SUM(AC1:AC139)</f>
        <v>0</v>
      </c>
      <c r="AB156" s="163"/>
      <c r="AC156" s="6"/>
      <c r="AD156" s="6"/>
      <c r="AF156" s="1"/>
      <c r="AG156" s="1"/>
      <c r="AH156" s="1"/>
      <c r="AI156" s="1"/>
      <c r="AJ156" s="1"/>
      <c r="AK156" s="1"/>
    </row>
    <row r="157" spans="2:37" ht="12.75" thickBot="1">
      <c r="B157" s="25"/>
      <c r="D157" s="63"/>
      <c r="E157" s="78" t="s">
        <v>6</v>
      </c>
      <c r="F157" s="78"/>
      <c r="G157" s="198">
        <v>1161724</v>
      </c>
      <c r="H157" s="198"/>
      <c r="I157" s="73"/>
      <c r="O157" s="199" t="s">
        <v>6</v>
      </c>
      <c r="P157" s="200"/>
      <c r="Q157" s="203">
        <f>SUM(R1:R139)</f>
        <v>576066</v>
      </c>
      <c r="R157" s="204"/>
      <c r="T157" s="59" t="s">
        <v>6</v>
      </c>
      <c r="U157" s="82"/>
      <c r="V157" s="160">
        <f>SUM(V153:W156)</f>
        <v>543231.00000000012</v>
      </c>
      <c r="W157" s="161"/>
      <c r="X157" s="35"/>
      <c r="Y157" s="166" t="s">
        <v>6</v>
      </c>
      <c r="Z157" s="167"/>
      <c r="AA157" s="168">
        <f>SUM(AD1:AD139)</f>
        <v>520716</v>
      </c>
      <c r="AB157" s="169"/>
      <c r="AC157" s="6"/>
      <c r="AD157" s="6"/>
      <c r="AF157" s="1"/>
      <c r="AG157" s="1"/>
      <c r="AH157" s="1"/>
      <c r="AI157" s="1"/>
      <c r="AJ157" s="1"/>
      <c r="AK157" s="1"/>
    </row>
    <row r="158" spans="2:37" ht="12.75" customHeight="1">
      <c r="D158" s="63"/>
      <c r="E158" s="73"/>
      <c r="F158" s="73"/>
      <c r="G158" s="196"/>
      <c r="H158" s="196"/>
      <c r="I158" s="73"/>
      <c r="T158" s="156"/>
      <c r="U158" s="156"/>
      <c r="V158" s="156"/>
      <c r="W158" s="156"/>
      <c r="X158" s="35"/>
      <c r="Y158" s="5"/>
      <c r="Z158" s="6"/>
      <c r="AA158" s="6"/>
      <c r="AB158" s="6"/>
      <c r="AC158" s="6"/>
      <c r="AD158" s="6"/>
      <c r="AF158" s="1"/>
      <c r="AG158" s="1"/>
      <c r="AH158" s="1"/>
      <c r="AI158" s="1"/>
      <c r="AJ158" s="1"/>
      <c r="AK158" s="1"/>
    </row>
    <row r="159" spans="2:37">
      <c r="T159" s="35"/>
      <c r="U159" s="35"/>
      <c r="V159" s="35"/>
      <c r="W159" s="35"/>
      <c r="X159" s="35"/>
      <c r="Y159" s="5"/>
      <c r="Z159" s="6"/>
      <c r="AA159" s="6"/>
      <c r="AB159" s="6"/>
      <c r="AC159" s="6"/>
      <c r="AD159" s="6"/>
      <c r="AF159" s="1"/>
      <c r="AG159" s="1"/>
      <c r="AH159" s="1"/>
      <c r="AI159" s="1"/>
      <c r="AJ159" s="1"/>
      <c r="AK159" s="1"/>
    </row>
    <row r="160" spans="2:37">
      <c r="AF160" s="1"/>
      <c r="AG160" s="1"/>
      <c r="AH160" s="1"/>
      <c r="AI160" s="1"/>
      <c r="AJ160" s="1"/>
      <c r="AK160" s="1"/>
    </row>
  </sheetData>
  <mergeCells count="62">
    <mergeCell ref="A1:A2"/>
    <mergeCell ref="B1:B2"/>
    <mergeCell ref="E1:I1"/>
    <mergeCell ref="M1:R1"/>
    <mergeCell ref="C1:C2"/>
    <mergeCell ref="J1:J2"/>
    <mergeCell ref="K1:K2"/>
    <mergeCell ref="D1:D2"/>
    <mergeCell ref="L1:L2"/>
    <mergeCell ref="E143:H144"/>
    <mergeCell ref="G145:H145"/>
    <mergeCell ref="G146:H146"/>
    <mergeCell ref="G147:H147"/>
    <mergeCell ref="E151:H151"/>
    <mergeCell ref="E152:H152"/>
    <mergeCell ref="G149:H149"/>
    <mergeCell ref="G148:H148"/>
    <mergeCell ref="Q155:R155"/>
    <mergeCell ref="Q156:R156"/>
    <mergeCell ref="G153:H153"/>
    <mergeCell ref="Q157:R157"/>
    <mergeCell ref="O153:P153"/>
    <mergeCell ref="O154:P154"/>
    <mergeCell ref="O155:P155"/>
    <mergeCell ref="O156:P156"/>
    <mergeCell ref="Q153:R153"/>
    <mergeCell ref="Q154:R154"/>
    <mergeCell ref="G158:H158"/>
    <mergeCell ref="G154:H154"/>
    <mergeCell ref="G155:H155"/>
    <mergeCell ref="G156:H156"/>
    <mergeCell ref="G157:H157"/>
    <mergeCell ref="O157:P157"/>
    <mergeCell ref="Y156:Z156"/>
    <mergeCell ref="T143:W144"/>
    <mergeCell ref="Y151:AB152"/>
    <mergeCell ref="V145:W145"/>
    <mergeCell ref="Y153:Z153"/>
    <mergeCell ref="AA153:AB153"/>
    <mergeCell ref="V146:W146"/>
    <mergeCell ref="Y154:Z154"/>
    <mergeCell ref="Y155:Z155"/>
    <mergeCell ref="AA154:AB154"/>
    <mergeCell ref="AA155:AB155"/>
    <mergeCell ref="V148:W148"/>
    <mergeCell ref="AF1:AK1"/>
    <mergeCell ref="V147:W147"/>
    <mergeCell ref="V149:W149"/>
    <mergeCell ref="T151:W151"/>
    <mergeCell ref="T152:W152"/>
    <mergeCell ref="T1:X1"/>
    <mergeCell ref="Y1:AD1"/>
    <mergeCell ref="T158:W158"/>
    <mergeCell ref="O152:R152"/>
    <mergeCell ref="V157:W157"/>
    <mergeCell ref="AA156:AB156"/>
    <mergeCell ref="V154:W154"/>
    <mergeCell ref="V155:W155"/>
    <mergeCell ref="V156:W156"/>
    <mergeCell ref="Y157:Z157"/>
    <mergeCell ref="AA157:AB157"/>
    <mergeCell ref="V153:W153"/>
  </mergeCells>
  <phoneticPr fontId="0" type="noConversion"/>
  <conditionalFormatting sqref="D3:D139">
    <cfRule type="cellIs" dxfId="0" priority="1" stopIfTrue="1" operator="lessThan">
      <formula>C3</formula>
    </cfRule>
  </conditionalFormatting>
  <dataValidations count="3">
    <dataValidation type="date" operator="greaterThan" allowBlank="1" showInputMessage="1" showErrorMessage="1" sqref="D3:D139">
      <formula1>C3</formula1>
    </dataValidation>
    <dataValidation type="date" operator="lessThan" allowBlank="1" showInputMessage="1" showErrorMessage="1" sqref="C3:C139">
      <formula1>Limite</formula1>
    </dataValidation>
    <dataValidation type="whole" showInputMessage="1" showErrorMessage="1" sqref="AF3:AG139">
      <formula1>1</formula1>
      <formula2>12</formula2>
    </dataValidation>
  </dataValidations>
  <pageMargins left="0.25" right="0.22" top="0.66" bottom="0.25" header="0.23" footer="0.2"/>
  <pageSetup paperSize="9" scale="80" orientation="landscape" r:id="rId1"/>
  <headerFooter alignWithMargins="0">
    <oddHeader>&amp;LANDALOUS
&amp;C&amp;"Arial,Gras"&amp;12 2013&amp;R2013</oddHeader>
    <oddFooter>&amp;R&amp;"Arial,Gras italique"&amp;9&amp;P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fiche</vt:lpstr>
      <vt:lpstr>données</vt:lpstr>
      <vt:lpstr>An</vt:lpstr>
      <vt:lpstr>données!Impression_des_titres</vt:lpstr>
      <vt:lpstr>Limite</vt:lpstr>
      <vt:lpstr>données!Zone_d_impression</vt:lpstr>
    </vt:vector>
  </TitlesOfParts>
  <Company>FIDUCOFISC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Mokhtar</dc:creator>
  <cp:lastModifiedBy>Informatique Douce</cp:lastModifiedBy>
  <cp:lastPrinted>2011-06-09T11:16:45Z</cp:lastPrinted>
  <dcterms:created xsi:type="dcterms:W3CDTF">2001-03-10T21:37:39Z</dcterms:created>
  <dcterms:modified xsi:type="dcterms:W3CDTF">2014-02-23T01:12:02Z</dcterms:modified>
</cp:coreProperties>
</file>