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493" activeTab="0"/>
  </bookViews>
  <sheets>
    <sheet name="s10 et S11" sheetId="1" r:id="rId1"/>
    <sheet name="s10old" sheetId="2" r:id="rId2"/>
    <sheet name="S06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<sst xmlns="http://schemas.openxmlformats.org/spreadsheetml/2006/main" count="67" uniqueCount="64">
  <si>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CALCUL DE L CONTRAT (uniquement S10 et S11)</t>
  </si>
  <si>
    <t>Remplir les cases jaunes et ne pas toucher aux autres</t>
  </si>
  <si>
    <t>Attention, merci de vérifier avec le site d'EDF OA</t>
  </si>
  <si>
    <t>L</t>
  </si>
  <si>
    <t>PRIX</t>
  </si>
  <si>
    <t>PPEI/FMOAB le 1er novembre</t>
  </si>
  <si>
    <t>ICHTT/ICHT-REV le 1er novembre</t>
  </si>
  <si>
    <t>date relevé</t>
  </si>
  <si>
    <t>N° facture</t>
  </si>
  <si>
    <t>Nouvel indice en 2013</t>
  </si>
  <si>
    <t>01/11/2009</t>
  </si>
  <si>
    <t>PPEI/FMOAB contrat :</t>
  </si>
  <si>
    <t>01/11/2010</t>
  </si>
  <si>
    <t>ICHTT/ICHT-REV contrat :</t>
  </si>
  <si>
    <t>01/11/2011</t>
  </si>
  <si>
    <t>01/11/2012</t>
  </si>
  <si>
    <t>Tarif contrat en c€ :</t>
  </si>
  <si>
    <t>01/11/2013</t>
  </si>
  <si>
    <t>01/11/2014</t>
  </si>
  <si>
    <t>Compléter au dessus les indices et tarifs de votre contrat, chaque année le 1er novembre, relever</t>
  </si>
  <si>
    <t>01/11/2015</t>
  </si>
  <si>
    <r>
      <t xml:space="preserve"> les derniers indices INSEE </t>
    </r>
    <r>
      <rPr>
        <b/>
        <sz val="11"/>
        <rFont val="Arial"/>
        <family val="2"/>
      </rPr>
      <t>fixes et définitifs</t>
    </r>
    <r>
      <rPr>
        <sz val="10"/>
        <rFont val="Arial"/>
        <family val="2"/>
      </rPr>
      <t xml:space="preserve"> et noter les dans le tableau à droite.</t>
    </r>
  </si>
  <si>
    <t>01/11/2016</t>
  </si>
  <si>
    <t>01/11/2017</t>
  </si>
  <si>
    <t>Le nouveau tarif apparaît automatiquement.</t>
  </si>
  <si>
    <t>01/11/2018</t>
  </si>
  <si>
    <t>01/11/2019</t>
  </si>
  <si>
    <t>01/11/2020</t>
  </si>
  <si>
    <t>01/11/2021</t>
  </si>
  <si>
    <t xml:space="preserve">Indice disponible ici </t>
  </si>
  <si>
    <t>01/11/2022</t>
  </si>
  <si>
    <t>http://xvm-16-194.ghst.net/viewtopic.php?f=30&amp;t=24131&amp;sid=544cf1c580c970fd64440d18bc37fedd&amp;start=20</t>
  </si>
  <si>
    <t>01/11/2023</t>
  </si>
  <si>
    <t>01/11/2024</t>
  </si>
  <si>
    <t>01/11/2025</t>
  </si>
  <si>
    <t>INFO : Pour la facturation, nous prenons le mois des indices de l'année d'avant.Exemple: facture 2010 --&gt; indice 2009</t>
  </si>
  <si>
    <t>01/11/2026</t>
  </si>
  <si>
    <t>01/11/2027</t>
  </si>
  <si>
    <t>01/11/2028</t>
  </si>
  <si>
    <t>Ne remplir que les cases jaunes</t>
  </si>
  <si>
    <t>01/11/2029</t>
  </si>
  <si>
    <t>01/11/2030</t>
  </si>
  <si>
    <t>01/11/2031</t>
  </si>
  <si>
    <t>01/11/2032</t>
  </si>
  <si>
    <t>01/11/2033</t>
  </si>
  <si>
    <t>01/11/2034</t>
  </si>
  <si>
    <t>01/11/2035</t>
  </si>
  <si>
    <t>01/11/2036</t>
  </si>
  <si>
    <t>01/11/2037</t>
  </si>
  <si>
    <t>CALCUL DE L CONTRAT (uniquement S10)</t>
  </si>
  <si>
    <t xml:space="preserve">Remplir les cases jaunes </t>
  </si>
  <si>
    <t>Attention, non testé</t>
  </si>
  <si>
    <t>PPEI</t>
  </si>
  <si>
    <t>ICHTT</t>
  </si>
  <si>
    <t>MOIS</t>
  </si>
  <si>
    <t>PPEI contrat :</t>
  </si>
  <si>
    <t>ICHTT contrat :</t>
  </si>
  <si>
    <t>Tarif contrat :</t>
  </si>
  <si>
    <t>Indice disponible ici :</t>
  </si>
  <si>
    <t>http://indicespro.insee.fr/Default.asp?recherche=guidee&amp;chapitre=01000000000000&amp;souschapitre=01010101000000&amp;reponse=tableau&amp;identifiant=01010101000000&amp;indice=FM0ABE0000</t>
  </si>
  <si>
    <t>et ici :</t>
  </si>
  <si>
    <t>http://www.indices.insee.fr/bsweb/servlet/bsweb?action=BS_SERIE&amp;ONGLET=2&amp;BS_IDBANK=001565183</t>
  </si>
  <si>
    <t>pour eviter des erreurs de modification en dehors des zones de saisie</t>
  </si>
  <si>
    <t>la page est protégée (il n'y a pas de mot de passe de protection)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</si>
</sst>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0000"/>
    <numFmt numFmtId="166" formatCode="0.0"/>
    <numFmt numFmtId="167" formatCode="0.00000"/>
    <numFmt numFmtId="168" formatCode="0.000&quot;c€&quot;"/>
    <numFmt numFmtId="169" formatCode="0.0000000"/>
    <numFmt numFmtId="170" formatCode="0.0000000000"/>
    <numFmt numFmtId="171" formatCode="0.00000000"/>
    <numFmt numFmtId="172" formatCode="0.000"/>
    <numFmt numFmtId="173" formatCode="@"/>
    <numFmt numFmtId="174" formatCode="MMM\-YY;@"/>
    <numFmt numFmtId="175" formatCode="0.0000"/>
    <numFmt numFmtId="176" formatCode="MMM\-YYYY"/>
    <numFmt numFmtId="177" formatCode="#,##0.000&quot;   &quot;"/>
  </numFmts>
  <fonts count="11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4"/>
      <color indexed="1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20"/>
      <color indexed="10"/>
      <name val="Arial"/>
      <family val="2"/>
    </font>
    <font>
      <sz val="10"/>
      <color indexed="5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</cellStyleXfs>
  <cellXfs count="123">
    <xf numFmtId="164" fontId="0" fillId="0" borderId="0" xfId="0" applyAlignment="1">
      <alignment/>
    </xf>
    <xf numFmtId="165" fontId="0" fillId="0" borderId="0" xfId="22" applyNumberFormat="1">
      <alignment/>
      <protection/>
    </xf>
    <xf numFmtId="164" fontId="0" fillId="0" borderId="0" xfId="22">
      <alignment/>
      <protection/>
    </xf>
    <xf numFmtId="166" fontId="0" fillId="0" borderId="0" xfId="22" applyNumberFormat="1">
      <alignment/>
      <protection/>
    </xf>
    <xf numFmtId="167" fontId="0" fillId="0" borderId="0" xfId="22" applyNumberFormat="1">
      <alignment/>
      <protection/>
    </xf>
    <xf numFmtId="168" fontId="0" fillId="0" borderId="0" xfId="22" applyNumberFormat="1">
      <alignment/>
      <protection/>
    </xf>
    <xf numFmtId="164" fontId="0" fillId="0" borderId="0" xfId="22" applyFont="1" applyFill="1">
      <alignment/>
      <protection/>
    </xf>
    <xf numFmtId="164" fontId="0" fillId="0" borderId="0" xfId="22" applyFont="1" applyAlignment="1">
      <alignment horizontal="left"/>
      <protection/>
    </xf>
    <xf numFmtId="169" fontId="0" fillId="0" borderId="0" xfId="22" applyNumberFormat="1">
      <alignment/>
      <protection/>
    </xf>
    <xf numFmtId="170" fontId="0" fillId="0" borderId="0" xfId="22" applyNumberFormat="1">
      <alignment/>
      <protection/>
    </xf>
    <xf numFmtId="171" fontId="0" fillId="0" borderId="0" xfId="22" applyNumberFormat="1">
      <alignment/>
      <protection/>
    </xf>
    <xf numFmtId="165" fontId="2" fillId="0" borderId="0" xfId="22" applyNumberFormat="1" applyFont="1" applyBorder="1" applyAlignment="1">
      <alignment horizontal="center"/>
      <protection/>
    </xf>
    <xf numFmtId="164" fontId="0" fillId="0" borderId="0" xfId="22" applyFont="1">
      <alignment/>
      <protection/>
    </xf>
    <xf numFmtId="169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1" fontId="0" fillId="0" borderId="0" xfId="22" applyNumberFormat="1" applyFont="1">
      <alignment/>
      <protection/>
    </xf>
    <xf numFmtId="165" fontId="3" fillId="2" borderId="0" xfId="22" applyNumberFormat="1" applyFont="1" applyFill="1" applyBorder="1" applyAlignment="1">
      <alignment wrapText="1"/>
      <protection/>
    </xf>
    <xf numFmtId="165" fontId="2" fillId="0" borderId="0" xfId="22" applyNumberFormat="1" applyFont="1" applyFill="1" applyBorder="1" applyAlignment="1">
      <alignment/>
      <protection/>
    </xf>
    <xf numFmtId="164" fontId="2" fillId="0" borderId="0" xfId="22" applyFont="1" applyFill="1" applyBorder="1" applyAlignment="1">
      <alignment/>
      <protection/>
    </xf>
    <xf numFmtId="167" fontId="4" fillId="3" borderId="1" xfId="22" applyNumberFormat="1" applyFont="1" applyFill="1" applyBorder="1" applyAlignment="1">
      <alignment horizontal="center"/>
      <protection/>
    </xf>
    <xf numFmtId="168" fontId="4" fillId="3" borderId="1" xfId="22" applyNumberFormat="1" applyFont="1" applyFill="1" applyBorder="1" applyAlignment="1">
      <alignment horizontal="center"/>
      <protection/>
    </xf>
    <xf numFmtId="164" fontId="4" fillId="3" borderId="0" xfId="22" applyFont="1" applyFill="1" applyAlignment="1">
      <alignment horizontal="center" wrapText="1"/>
      <protection/>
    </xf>
    <xf numFmtId="166" fontId="0" fillId="3" borderId="0" xfId="22" applyNumberFormat="1" applyFont="1" applyFill="1" applyAlignment="1">
      <alignment horizontal="center"/>
      <protection/>
    </xf>
    <xf numFmtId="172" fontId="0" fillId="0" borderId="0" xfId="22" applyNumberFormat="1">
      <alignment/>
      <protection/>
    </xf>
    <xf numFmtId="167" fontId="0" fillId="4" borderId="1" xfId="22" applyNumberFormat="1" applyFont="1" applyFill="1" applyBorder="1" applyAlignment="1">
      <alignment horizontal="center"/>
      <protection/>
    </xf>
    <xf numFmtId="168" fontId="0" fillId="5" borderId="1" xfId="22" applyNumberFormat="1" applyFont="1" applyFill="1" applyBorder="1" applyAlignment="1">
      <alignment horizontal="center"/>
      <protection/>
    </xf>
    <xf numFmtId="166" fontId="0" fillId="6" borderId="2" xfId="22" applyNumberFormat="1" applyFont="1" applyFill="1" applyBorder="1" applyAlignment="1">
      <alignment horizontal="center"/>
      <protection/>
    </xf>
    <xf numFmtId="166" fontId="0" fillId="6" borderId="1" xfId="22" applyNumberFormat="1" applyFont="1" applyFill="1" applyBorder="1" applyAlignment="1">
      <alignment horizontal="center"/>
      <protection/>
    </xf>
    <xf numFmtId="173" fontId="0" fillId="7" borderId="1" xfId="22" applyNumberFormat="1" applyFont="1" applyFill="1" applyBorder="1" applyAlignment="1">
      <alignment horizontal="center"/>
      <protection/>
    </xf>
    <xf numFmtId="164" fontId="5" fillId="5" borderId="3" xfId="22" applyFont="1" applyFill="1" applyBorder="1" applyAlignment="1">
      <alignment horizontal="center"/>
      <protection/>
    </xf>
    <xf numFmtId="164" fontId="0" fillId="0" borderId="0" xfId="22" applyFont="1" applyAlignment="1">
      <alignment horizontal="center"/>
      <protection/>
    </xf>
    <xf numFmtId="166" fontId="0" fillId="6" borderId="0" xfId="22" applyNumberFormat="1" applyFill="1" applyProtection="1">
      <alignment/>
      <protection locked="0"/>
    </xf>
    <xf numFmtId="164" fontId="0" fillId="0" borderId="0" xfId="22" applyFont="1" applyFill="1" applyBorder="1">
      <alignment/>
      <protection/>
    </xf>
    <xf numFmtId="174" fontId="0" fillId="0" borderId="0" xfId="22" applyNumberFormat="1" applyFont="1" applyFill="1" applyAlignment="1">
      <alignment horizontal="center"/>
      <protection/>
    </xf>
    <xf numFmtId="164" fontId="6" fillId="0" borderId="0" xfId="22" applyFont="1" applyProtection="1">
      <alignment/>
      <protection locked="0"/>
    </xf>
    <xf numFmtId="166" fontId="0" fillId="0" borderId="0" xfId="22" applyNumberFormat="1" applyFont="1">
      <alignment/>
      <protection/>
    </xf>
    <xf numFmtId="166" fontId="0" fillId="6" borderId="2" xfId="22" applyNumberFormat="1" applyFont="1" applyFill="1" applyBorder="1" applyAlignment="1" applyProtection="1">
      <alignment horizontal="center"/>
      <protection locked="0"/>
    </xf>
    <xf numFmtId="166" fontId="0" fillId="6" borderId="1" xfId="22" applyNumberFormat="1" applyFont="1" applyFill="1" applyBorder="1" applyAlignment="1" applyProtection="1">
      <alignment horizontal="center"/>
      <protection locked="0"/>
    </xf>
    <xf numFmtId="168" fontId="0" fillId="6" borderId="0" xfId="22" applyNumberFormat="1" applyFill="1" applyProtection="1">
      <alignment/>
      <protection locked="0"/>
    </xf>
    <xf numFmtId="165" fontId="0" fillId="8" borderId="0" xfId="22" applyNumberFormat="1" applyFont="1" applyFill="1" applyBorder="1" applyAlignment="1">
      <alignment horizontal="left" wrapText="1"/>
      <protection/>
    </xf>
    <xf numFmtId="165" fontId="0" fillId="8" borderId="0" xfId="22" applyNumberFormat="1" applyFont="1" applyFill="1" applyBorder="1" applyAlignment="1">
      <alignment/>
      <protection/>
    </xf>
    <xf numFmtId="164" fontId="0" fillId="0" borderId="0" xfId="22" applyFont="1" applyAlignment="1">
      <alignment wrapText="1"/>
      <protection/>
    </xf>
    <xf numFmtId="165" fontId="0" fillId="8" borderId="0" xfId="22" applyNumberFormat="1" applyFont="1" applyFill="1" applyBorder="1" applyAlignment="1">
      <alignment wrapText="1"/>
      <protection/>
    </xf>
    <xf numFmtId="164" fontId="0" fillId="0" borderId="0" xfId="22" applyBorder="1">
      <alignment/>
      <protection/>
    </xf>
    <xf numFmtId="164" fontId="0" fillId="0" borderId="0" xfId="22" applyFont="1" applyFill="1" applyAlignment="1">
      <alignment horizontal="left"/>
      <protection/>
    </xf>
    <xf numFmtId="164" fontId="0" fillId="0" borderId="0" xfId="22" applyFill="1" applyAlignment="1">
      <alignment horizontal="left"/>
      <protection/>
    </xf>
    <xf numFmtId="166" fontId="0" fillId="0" borderId="0" xfId="22" applyNumberFormat="1" applyFont="1" applyFill="1" applyAlignment="1">
      <alignment/>
      <protection/>
    </xf>
    <xf numFmtId="164" fontId="0" fillId="0" borderId="0" xfId="22" applyFont="1" applyFill="1" applyAlignment="1">
      <alignment/>
      <protection/>
    </xf>
    <xf numFmtId="165" fontId="0" fillId="9" borderId="0" xfId="22" applyNumberFormat="1" applyFont="1" applyFill="1" applyBorder="1">
      <alignment/>
      <protection/>
    </xf>
    <xf numFmtId="164" fontId="8" fillId="0" borderId="0" xfId="22" applyFont="1">
      <alignment/>
      <protection/>
    </xf>
    <xf numFmtId="165" fontId="0" fillId="0" borderId="0" xfId="22" applyNumberFormat="1" applyFont="1" applyFill="1" applyBorder="1" applyAlignment="1">
      <alignment horizontal="right"/>
      <protection/>
    </xf>
    <xf numFmtId="165" fontId="0" fillId="0" borderId="0" xfId="22" applyNumberFormat="1" applyFill="1">
      <alignment/>
      <protection/>
    </xf>
    <xf numFmtId="166" fontId="0" fillId="0" borderId="0" xfId="22" applyNumberFormat="1" applyFill="1">
      <alignment/>
      <protection/>
    </xf>
    <xf numFmtId="164" fontId="0" fillId="0" borderId="0" xfId="22" applyFont="1" applyFill="1" applyAlignment="1">
      <alignment vertical="top"/>
      <protection/>
    </xf>
    <xf numFmtId="164" fontId="0" fillId="0" borderId="0" xfId="22" applyFill="1">
      <alignment/>
      <protection/>
    </xf>
    <xf numFmtId="164" fontId="0" fillId="9" borderId="0" xfId="0" applyFont="1" applyFill="1" applyBorder="1" applyAlignment="1">
      <alignment wrapText="1"/>
    </xf>
    <xf numFmtId="164" fontId="6" fillId="0" borderId="0" xfId="22" applyFont="1">
      <alignment/>
      <protection/>
    </xf>
    <xf numFmtId="167" fontId="0" fillId="0" borderId="0" xfId="22" applyNumberFormat="1" applyFont="1" applyFill="1">
      <alignment/>
      <protection/>
    </xf>
    <xf numFmtId="168" fontId="0" fillId="0" borderId="0" xfId="22" applyNumberFormat="1" applyFont="1" applyFill="1">
      <alignment/>
      <protection/>
    </xf>
    <xf numFmtId="164" fontId="6" fillId="0" borderId="0" xfId="22" applyFont="1" applyFill="1" applyBorder="1">
      <alignment/>
      <protection/>
    </xf>
    <xf numFmtId="164" fontId="9" fillId="6" borderId="0" xfId="0" applyFont="1" applyFill="1" applyAlignment="1">
      <alignment horizontal="center"/>
    </xf>
    <xf numFmtId="169" fontId="6" fillId="0" borderId="0" xfId="22" applyNumberFormat="1" applyFont="1">
      <alignment/>
      <protection/>
    </xf>
    <xf numFmtId="170" fontId="6" fillId="0" borderId="0" xfId="22" applyNumberFormat="1" applyFont="1">
      <alignment/>
      <protection/>
    </xf>
    <xf numFmtId="171" fontId="6" fillId="0" borderId="0" xfId="22" applyNumberFormat="1" applyFont="1">
      <alignment/>
      <protection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4" fontId="3" fillId="2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4" fillId="3" borderId="1" xfId="0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 horizontal="center"/>
    </xf>
    <xf numFmtId="164" fontId="4" fillId="3" borderId="0" xfId="0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75" fontId="0" fillId="4" borderId="1" xfId="0" applyNumberFormat="1" applyFont="1" applyFill="1" applyBorder="1" applyAlignment="1">
      <alignment horizontal="center"/>
    </xf>
    <xf numFmtId="168" fontId="0" fillId="5" borderId="1" xfId="0" applyNumberFormat="1" applyFont="1" applyFill="1" applyBorder="1" applyAlignment="1">
      <alignment horizontal="center"/>
    </xf>
    <xf numFmtId="166" fontId="0" fillId="6" borderId="2" xfId="0" applyNumberFormat="1" applyFont="1" applyFill="1" applyBorder="1" applyAlignment="1" applyProtection="1">
      <alignment horizontal="center"/>
      <protection locked="0"/>
    </xf>
    <xf numFmtId="166" fontId="0" fillId="10" borderId="1" xfId="0" applyNumberFormat="1" applyFont="1" applyFill="1" applyBorder="1" applyAlignment="1" applyProtection="1">
      <alignment horizontal="center"/>
      <protection locked="0"/>
    </xf>
    <xf numFmtId="176" fontId="0" fillId="7" borderId="1" xfId="0" applyNumberFormat="1" applyFont="1" applyFill="1" applyBorder="1" applyAlignment="1">
      <alignment horizontal="center"/>
    </xf>
    <xf numFmtId="164" fontId="1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6" fontId="0" fillId="6" borderId="0" xfId="0" applyNumberFormat="1" applyFill="1" applyAlignment="1">
      <alignment/>
    </xf>
    <xf numFmtId="174" fontId="0" fillId="0" borderId="0" xfId="0" applyNumberFormat="1" applyFont="1" applyFill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Alignment="1">
      <alignment/>
    </xf>
    <xf numFmtId="168" fontId="0" fillId="6" borderId="0" xfId="0" applyNumberFormat="1" applyFill="1" applyAlignment="1">
      <alignment/>
    </xf>
    <xf numFmtId="17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ill="1" applyAlignment="1">
      <alignment horizontal="left"/>
    </xf>
    <xf numFmtId="168" fontId="0" fillId="9" borderId="0" xfId="0" applyNumberFormat="1" applyFont="1" applyFill="1" applyBorder="1" applyAlignment="1">
      <alignment/>
    </xf>
    <xf numFmtId="164" fontId="1" fillId="0" borderId="0" xfId="20" applyNumberFormat="1" applyFont="1" applyFill="1" applyBorder="1" applyAlignment="1" applyProtection="1">
      <alignment/>
      <protection/>
    </xf>
    <xf numFmtId="168" fontId="0" fillId="9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 vertical="top"/>
    </xf>
    <xf numFmtId="164" fontId="0" fillId="0" borderId="0" xfId="0" applyFont="1" applyFill="1" applyAlignment="1">
      <alignment vertical="top"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4" fontId="0" fillId="9" borderId="0" xfId="0" applyFont="1" applyFill="1" applyAlignment="1">
      <alignment/>
    </xf>
    <xf numFmtId="164" fontId="0" fillId="9" borderId="0" xfId="0" applyFill="1" applyAlignment="1">
      <alignment/>
    </xf>
    <xf numFmtId="164" fontId="0" fillId="9" borderId="0" xfId="0" applyFont="1" applyFill="1" applyAlignment="1">
      <alignment/>
    </xf>
    <xf numFmtId="164" fontId="6" fillId="0" borderId="0" xfId="0" applyFont="1" applyAlignment="1">
      <alignment/>
    </xf>
    <xf numFmtId="167" fontId="0" fillId="9" borderId="0" xfId="0" applyNumberFormat="1" applyFont="1" applyFill="1" applyAlignment="1">
      <alignment/>
    </xf>
    <xf numFmtId="166" fontId="0" fillId="9" borderId="0" xfId="0" applyNumberFormat="1" applyFill="1" applyAlignment="1">
      <alignment/>
    </xf>
    <xf numFmtId="168" fontId="0" fillId="9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69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64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Lien hypertexte_calculde-l-s11-version-1" xfId="21"/>
    <cellStyle name="Normal_calculde-l-s11-version-1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dicespro.insee.fr/Default.asp?recherche=guidee&amp;chapitre=01000000000000&amp;souschapitre=01010101000000&amp;reponse=tableau&amp;identifiant=01010101000000&amp;indice=FM0ABE0000" TargetMode="External" /><Relationship Id="rId2" Type="http://schemas.openxmlformats.org/officeDocument/2006/relationships/hyperlink" Target="http://www.indices.insee.fr/bsweb/servlet/bsweb?action=BS_SERIE&amp;ONGLET=2&amp;BS_IDBANK=0015651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B7" sqref="B7"/>
    </sheetView>
  </sheetViews>
  <sheetFormatPr defaultColWidth="12.57421875" defaultRowHeight="12.75"/>
  <cols>
    <col min="1" max="1" width="21.8515625" style="1" customWidth="1"/>
    <col min="2" max="2" width="11.57421875" style="2" customWidth="1"/>
    <col min="3" max="3" width="20.421875" style="3" customWidth="1"/>
    <col min="4" max="4" width="26.421875" style="2" customWidth="1"/>
    <col min="5" max="5" width="9.421875" style="2" customWidth="1"/>
    <col min="6" max="6" width="11.8515625" style="4" customWidth="1"/>
    <col min="7" max="7" width="14.57421875" style="5" customWidth="1"/>
    <col min="8" max="8" width="12.57421875" style="2" customWidth="1"/>
    <col min="9" max="9" width="12.421875" style="6" customWidth="1"/>
    <col min="10" max="10" width="11.57421875" style="7" customWidth="1"/>
    <col min="11" max="13" width="11.57421875" style="2" customWidth="1"/>
    <col min="14" max="14" width="11.57421875" style="8" customWidth="1"/>
    <col min="15" max="15" width="12.57421875" style="9" customWidth="1"/>
    <col min="16" max="16" width="11.57421875" style="10" customWidth="1"/>
    <col min="17" max="16384" width="11.57421875" style="2" customWidth="1"/>
  </cols>
  <sheetData>
    <row r="1" spans="1:19" ht="17.25">
      <c r="A1" s="11" t="s">
        <v>0</v>
      </c>
      <c r="B1" s="11"/>
      <c r="C1" s="11"/>
      <c r="D1" s="11"/>
      <c r="E1" s="11"/>
      <c r="F1" s="11"/>
      <c r="G1" s="11"/>
      <c r="H1" s="11"/>
      <c r="I1" s="11"/>
      <c r="L1" s="12"/>
      <c r="M1" s="12"/>
      <c r="N1" s="13"/>
      <c r="O1" s="14"/>
      <c r="P1" s="15"/>
      <c r="Q1" s="12"/>
      <c r="R1" s="12"/>
      <c r="S1" s="12"/>
    </row>
    <row r="2" spans="1:19" ht="18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L2" s="12"/>
      <c r="M2" s="12"/>
      <c r="N2" s="13"/>
      <c r="O2" s="14"/>
      <c r="P2" s="15"/>
      <c r="Q2" s="12"/>
      <c r="R2" s="12"/>
      <c r="S2" s="12"/>
    </row>
    <row r="3" spans="1:19" ht="36.75">
      <c r="A3" s="17" t="s">
        <v>2</v>
      </c>
      <c r="B3" s="18"/>
      <c r="C3" s="18"/>
      <c r="F3" s="19" t="s">
        <v>3</v>
      </c>
      <c r="G3" s="20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12"/>
      <c r="M3" s="12"/>
      <c r="N3" s="13"/>
      <c r="O3" s="14"/>
      <c r="P3" s="15"/>
      <c r="Q3" s="12"/>
      <c r="R3" s="12"/>
      <c r="S3" s="12"/>
    </row>
    <row r="4" spans="3:19" ht="12.75">
      <c r="C4" s="22" t="s">
        <v>9</v>
      </c>
      <c r="D4" s="23"/>
      <c r="E4" s="23"/>
      <c r="F4" s="24">
        <f>IF(AND(H4&gt;0,I4&gt;0,$B$5&lt;&gt;0,$B$6&lt;&gt;0),ROUND(0.8+(0.1*(I4/$B$6)+(0.1*(H4/$B$5))),4),"")</f>
      </c>
      <c r="G4" s="25">
        <f aca="true" t="shared" si="0" ref="G4:G32">IF(AND(H4&lt;&gt;0,I4&lt;&gt;0),F4*$B$8," ")</f>
        <v>0</v>
      </c>
      <c r="H4" s="26">
        <v>105.5</v>
      </c>
      <c r="I4" s="27">
        <v>99.4</v>
      </c>
      <c r="J4" s="28" t="s">
        <v>10</v>
      </c>
      <c r="K4" s="29">
        <f>IF(G4=B8,1,0)</f>
        <v>1</v>
      </c>
      <c r="L4" s="30"/>
      <c r="M4" s="30"/>
      <c r="N4" s="13"/>
      <c r="O4" s="14"/>
      <c r="P4" s="15"/>
      <c r="Q4" s="12"/>
      <c r="R4" s="12"/>
      <c r="S4" s="12"/>
    </row>
    <row r="5" spans="1:19" ht="12.75">
      <c r="A5" s="1" t="s">
        <v>11</v>
      </c>
      <c r="B5" s="31">
        <v>0</v>
      </c>
      <c r="C5" s="22">
        <f>ROUND(B7,1)</f>
        <v>0</v>
      </c>
      <c r="D5" s="23"/>
      <c r="E5" s="23"/>
      <c r="F5" s="24">
        <f>IF(AND(H5&gt;0,I5&gt;0,$B$5&lt;&gt;0,$B$6&lt;&gt;0),ROUND(0.8+(0.1*(I5/$B$6)+(0.1*(H5/$B$5))),5),"")</f>
      </c>
      <c r="G5" s="25">
        <f t="shared" si="0"/>
        <v>0</v>
      </c>
      <c r="H5" s="26">
        <v>109</v>
      </c>
      <c r="I5" s="27">
        <v>102.4</v>
      </c>
      <c r="J5" s="28" t="s">
        <v>12</v>
      </c>
      <c r="K5" s="29">
        <f>IF(AND((G5&lt;&gt;$B$8),(K4=0)),0,(K4+1))</f>
        <v>2</v>
      </c>
      <c r="L5" s="32"/>
      <c r="M5" s="32"/>
      <c r="N5" s="13"/>
      <c r="O5" s="14"/>
      <c r="P5" s="15"/>
      <c r="Q5" s="12"/>
      <c r="R5" s="12"/>
      <c r="S5" s="12"/>
    </row>
    <row r="6" spans="1:19" ht="12.75">
      <c r="A6" s="1" t="s">
        <v>13</v>
      </c>
      <c r="B6" s="31">
        <v>0</v>
      </c>
      <c r="C6" s="33"/>
      <c r="D6" s="23"/>
      <c r="E6" s="23"/>
      <c r="F6" s="24">
        <f>IF(AND(H6&gt;0,I6&gt;0,$B$5&lt;&gt;0,$B$6&lt;&gt;0),ROUNDDOWN(0.8+(0.1*(I6/$B$6)+(0.1*(H6/$B$5))),5),"")</f>
      </c>
      <c r="G6" s="25">
        <f t="shared" si="0"/>
        <v>0</v>
      </c>
      <c r="H6" s="26">
        <v>115.3</v>
      </c>
      <c r="I6" s="27">
        <v>107.7</v>
      </c>
      <c r="J6" s="28" t="s">
        <v>14</v>
      </c>
      <c r="K6" s="29">
        <f>IF(AND((G6&lt;&gt;$B$8),(K5=0)),0,(K5+1))</f>
        <v>3</v>
      </c>
      <c r="L6" s="32"/>
      <c r="M6" s="32"/>
      <c r="N6" s="13"/>
      <c r="O6" s="14"/>
      <c r="P6" s="15"/>
      <c r="Q6" s="12"/>
      <c r="R6" s="12"/>
      <c r="S6" s="12"/>
    </row>
    <row r="7" spans="2:19" ht="12.75">
      <c r="B7" s="34">
        <f>B5/1.0933</f>
        <v>0</v>
      </c>
      <c r="C7" s="35"/>
      <c r="D7" s="23"/>
      <c r="E7" s="23"/>
      <c r="F7" s="24">
        <f aca="true" t="shared" si="1" ref="F7">IF(AND(H7&gt;0,I7&gt;0,$B$5&lt;&gt;0,$B$6&lt;&gt;0),ROUND(0.8+(0.1*(I7/$B$6)+(0.1*(H7/$B$5))),5),"")</f>
      </c>
      <c r="G7" s="25">
        <f t="shared" si="0"/>
        <v>0</v>
      </c>
      <c r="H7" s="36">
        <v>116.7</v>
      </c>
      <c r="I7" s="37">
        <v>110.4</v>
      </c>
      <c r="J7" s="28" t="s">
        <v>15</v>
      </c>
      <c r="K7" s="29">
        <f>IF(AND((G7&lt;&gt;$B$8),(K6=0)),0,(K6+1))</f>
        <v>4</v>
      </c>
      <c r="L7" s="32"/>
      <c r="M7" s="32"/>
      <c r="N7" s="13"/>
      <c r="O7" s="14"/>
      <c r="P7" s="15"/>
      <c r="Q7" s="12"/>
      <c r="R7" s="12"/>
      <c r="S7" s="12"/>
    </row>
    <row r="8" spans="1:19" ht="12.75">
      <c r="A8" s="1" t="s">
        <v>16</v>
      </c>
      <c r="B8" s="38">
        <v>0</v>
      </c>
      <c r="C8" s="35"/>
      <c r="D8" s="23"/>
      <c r="E8" s="23"/>
      <c r="F8" s="24">
        <f>IF(AND(H8&gt;0,I8&gt;0,$C$5:$C$5&lt;&gt;0,$B$6&lt;&gt;0),ROUND(0.8+(0.1*(I8/$B$6)+(0.1*(H8/$C$5))),5),"")</f>
      </c>
      <c r="G8" s="25">
        <f t="shared" si="0"/>
        <v>0</v>
      </c>
      <c r="H8" s="36">
        <v>107.7</v>
      </c>
      <c r="I8" s="37">
        <v>112</v>
      </c>
      <c r="J8" s="28" t="s">
        <v>17</v>
      </c>
      <c r="K8" s="29">
        <f>IF(AND((G8&lt;&gt;$B$8),(K7=0)),0,(K7+1))</f>
        <v>5</v>
      </c>
      <c r="L8" s="32"/>
      <c r="M8" s="32"/>
      <c r="N8" s="13"/>
      <c r="O8" s="14"/>
      <c r="P8" s="15"/>
      <c r="Q8" s="12"/>
      <c r="R8" s="12"/>
      <c r="S8" s="12"/>
    </row>
    <row r="9" spans="3:19" ht="12.75">
      <c r="C9" s="35"/>
      <c r="F9" s="24">
        <f>IF(AND(H9&gt;0,I9&gt;0,$C$5:$C$5&lt;&gt;0,$B$6&lt;&gt;0),ROUND(0.8+(0.1*(I9/$B$6)+(0.1*(H9/$C$5))),5),"")</f>
      </c>
      <c r="G9" s="25" t="str">
        <f t="shared" si="0"/>
        <v> </v>
      </c>
      <c r="H9" s="36">
        <v>0</v>
      </c>
      <c r="I9" s="37">
        <v>0</v>
      </c>
      <c r="J9" s="28" t="s">
        <v>18</v>
      </c>
      <c r="K9" s="29">
        <f>IF(AND((G9&lt;&gt;$B$8),(K8=0)),0,(K8+1))</f>
        <v>6</v>
      </c>
      <c r="L9" s="32"/>
      <c r="M9" s="32"/>
      <c r="N9" s="13"/>
      <c r="O9" s="14"/>
      <c r="P9" s="15"/>
      <c r="Q9" s="12"/>
      <c r="R9" s="12"/>
      <c r="S9" s="12"/>
    </row>
    <row r="10" spans="1:19" ht="13.5" customHeight="1">
      <c r="A10" s="39" t="s">
        <v>19</v>
      </c>
      <c r="B10" s="39"/>
      <c r="C10" s="39"/>
      <c r="D10" s="39"/>
      <c r="E10" s="12"/>
      <c r="F10" s="24">
        <f>IF(AND(H10&gt;0,I10&gt;0,$C$5:$C$5&lt;&gt;0,$B$6&lt;&gt;0),ROUND(0.8+(0.1*(I10/$B$6)+(0.1*(H10/$C$5))),5),"")</f>
      </c>
      <c r="G10" s="25" t="str">
        <f t="shared" si="0"/>
        <v> </v>
      </c>
      <c r="H10" s="36">
        <v>0</v>
      </c>
      <c r="I10" s="37">
        <v>0</v>
      </c>
      <c r="J10" s="28" t="s">
        <v>20</v>
      </c>
      <c r="K10" s="29">
        <f>IF(AND((G10&lt;&gt;$B$8),(K9=0)),0,(K9+1))</f>
        <v>7</v>
      </c>
      <c r="L10" s="32"/>
      <c r="M10" s="32"/>
      <c r="N10" s="13"/>
      <c r="O10" s="14"/>
      <c r="P10" s="15"/>
      <c r="Q10" s="12"/>
      <c r="R10" s="12"/>
      <c r="S10" s="12"/>
    </row>
    <row r="11" spans="1:19" ht="12" customHeight="1">
      <c r="A11" s="40" t="s">
        <v>21</v>
      </c>
      <c r="B11" s="40"/>
      <c r="C11" s="40"/>
      <c r="D11" s="40"/>
      <c r="E11" s="41"/>
      <c r="F11" s="24">
        <f>IF(AND(H11&gt;0,I11&gt;0,$C$5:$C$5&lt;&gt;0,$B$6&lt;&gt;0),ROUND(0.8+(0.1*(I11/$B$6)+(0.1*(H11/$C$5))),5),"")</f>
      </c>
      <c r="G11" s="25" t="str">
        <f t="shared" si="0"/>
        <v> </v>
      </c>
      <c r="H11" s="36">
        <v>0</v>
      </c>
      <c r="I11" s="37">
        <v>0</v>
      </c>
      <c r="J11" s="28" t="s">
        <v>22</v>
      </c>
      <c r="K11" s="29">
        <f>IF(AND((G11&lt;&gt;$B$8),(K10=0)),0,(K10+1))</f>
        <v>8</v>
      </c>
      <c r="L11" s="32"/>
      <c r="M11" s="32"/>
      <c r="N11" s="13"/>
      <c r="O11" s="14"/>
      <c r="P11" s="15"/>
      <c r="Q11" s="12"/>
      <c r="R11" s="12"/>
      <c r="S11" s="12"/>
    </row>
    <row r="12" spans="1:19" ht="12.75" customHeight="1">
      <c r="A12" s="40"/>
      <c r="B12" s="40"/>
      <c r="C12" s="40"/>
      <c r="D12" s="40"/>
      <c r="E12" s="41"/>
      <c r="F12" s="24">
        <f>IF(AND(H12&gt;0,I12&gt;0,$C$5:$C$5&lt;&gt;0,$B$6&lt;&gt;0),ROUND(0.8+(0.1*(I12/$B$6)+(0.1*(H12/$C$5))),5),"")</f>
      </c>
      <c r="G12" s="25" t="str">
        <f t="shared" si="0"/>
        <v> </v>
      </c>
      <c r="H12" s="36">
        <v>0</v>
      </c>
      <c r="I12" s="37">
        <v>0</v>
      </c>
      <c r="J12" s="28" t="s">
        <v>23</v>
      </c>
      <c r="K12" s="29">
        <f>IF(AND((G12&lt;&gt;$B$8),(K11=0)),0,(K11+1))</f>
        <v>9</v>
      </c>
      <c r="L12" s="32"/>
      <c r="M12" s="32"/>
      <c r="N12" s="13"/>
      <c r="O12" s="14"/>
      <c r="P12" s="15"/>
      <c r="Q12" s="12"/>
      <c r="R12" s="12"/>
      <c r="S12" s="12"/>
    </row>
    <row r="13" spans="1:19" ht="12.75" customHeight="1">
      <c r="A13" s="42" t="s">
        <v>24</v>
      </c>
      <c r="B13" s="42"/>
      <c r="C13" s="42"/>
      <c r="D13" s="42"/>
      <c r="E13" s="41"/>
      <c r="F13" s="24">
        <f>IF(AND(H13&gt;0,I13&gt;0,$C$5:$C$5&lt;&gt;0,$B$6&lt;&gt;0),ROUND(0.8+(0.1*(I13/$B$6)+(0.1*(H13/$C$5))),5),"")</f>
      </c>
      <c r="G13" s="25" t="str">
        <f t="shared" si="0"/>
        <v> </v>
      </c>
      <c r="H13" s="36">
        <v>0</v>
      </c>
      <c r="I13" s="37">
        <v>0</v>
      </c>
      <c r="J13" s="28" t="s">
        <v>25</v>
      </c>
      <c r="K13" s="29">
        <f>IF(AND((G13&lt;&gt;$B$8),(K12=0)),0,(K12+1))</f>
        <v>10</v>
      </c>
      <c r="L13" s="32"/>
      <c r="M13" s="32"/>
      <c r="N13" s="13"/>
      <c r="O13" s="14"/>
      <c r="P13" s="15"/>
      <c r="Q13" s="12"/>
      <c r="R13" s="12"/>
      <c r="S13" s="12"/>
    </row>
    <row r="14" spans="1:19" ht="12" customHeight="1">
      <c r="A14" s="42"/>
      <c r="B14" s="42"/>
      <c r="C14" s="42"/>
      <c r="D14" s="42"/>
      <c r="E14" s="43"/>
      <c r="F14" s="24">
        <f>IF(AND(H14&gt;0,I14&gt;0,$C$5:$C$5&lt;&gt;0,$B$6&lt;&gt;0),ROUND(0.8+(0.1*(I14/$B$6)+(0.1*(H14/$C$5))),5),"")</f>
      </c>
      <c r="G14" s="25" t="str">
        <f t="shared" si="0"/>
        <v> </v>
      </c>
      <c r="H14" s="36">
        <v>0</v>
      </c>
      <c r="I14" s="37">
        <v>0</v>
      </c>
      <c r="J14" s="28" t="s">
        <v>26</v>
      </c>
      <c r="K14" s="29">
        <f>IF(AND((G14&lt;&gt;$B$8),(K13=0)),0,(K13+1))</f>
        <v>11</v>
      </c>
      <c r="L14" s="32"/>
      <c r="M14" s="32"/>
      <c r="N14" s="13"/>
      <c r="O14" s="14"/>
      <c r="P14" s="15"/>
      <c r="Q14" s="12"/>
      <c r="R14" s="12"/>
      <c r="S14" s="12"/>
    </row>
    <row r="15" spans="3:19" ht="12.75">
      <c r="C15" s="44"/>
      <c r="D15" s="45"/>
      <c r="E15" s="43"/>
      <c r="F15" s="24">
        <f>IF(AND(H15&gt;0,I15&gt;0,$C$5:$C$5&lt;&gt;0,$B$6&lt;&gt;0),ROUND(0.8+(0.1*(I15/$B$6)+(0.1*(H15/$C$5))),5),"")</f>
      </c>
      <c r="G15" s="25" t="str">
        <f t="shared" si="0"/>
        <v> </v>
      </c>
      <c r="H15" s="36">
        <v>0</v>
      </c>
      <c r="I15" s="37">
        <v>0</v>
      </c>
      <c r="J15" s="28" t="s">
        <v>27</v>
      </c>
      <c r="K15" s="29">
        <f>IF(AND((G15&lt;&gt;$B$8),(K14=0)),0,(K14+1))</f>
        <v>12</v>
      </c>
      <c r="L15" s="32"/>
      <c r="M15" s="32"/>
      <c r="N15" s="13"/>
      <c r="O15" s="14"/>
      <c r="P15" s="15"/>
      <c r="Q15" s="12"/>
      <c r="R15" s="12"/>
      <c r="S15" s="12"/>
    </row>
    <row r="16" spans="3:19" ht="12.75">
      <c r="C16" s="46"/>
      <c r="D16" s="47"/>
      <c r="E16" s="43"/>
      <c r="F16" s="24">
        <f>IF(AND(H16&gt;0,I16&gt;0,$C$5:$C$5&lt;&gt;0,$B$6&lt;&gt;0),ROUND(0.8+(0.1*(I16/$B$6)+(0.1*(H16/$C$5))),5),"")</f>
      </c>
      <c r="G16" s="25" t="str">
        <f t="shared" si="0"/>
        <v> </v>
      </c>
      <c r="H16" s="36">
        <v>0</v>
      </c>
      <c r="I16" s="37">
        <v>0</v>
      </c>
      <c r="J16" s="28" t="s">
        <v>28</v>
      </c>
      <c r="K16" s="29">
        <f>IF(AND((G16&lt;&gt;$B$8),(K15=0)),0,(K15+1))</f>
        <v>13</v>
      </c>
      <c r="L16" s="32"/>
      <c r="M16" s="32"/>
      <c r="N16" s="13"/>
      <c r="O16" s="14"/>
      <c r="P16" s="15"/>
      <c r="Q16" s="12"/>
      <c r="R16" s="12"/>
      <c r="S16" s="12"/>
    </row>
    <row r="17" spans="1:19" ht="12.75">
      <c r="A17" s="48" t="s">
        <v>29</v>
      </c>
      <c r="B17" s="49"/>
      <c r="C17" s="46"/>
      <c r="D17" s="47"/>
      <c r="E17" s="43"/>
      <c r="F17" s="24">
        <f>IF(AND(H17&gt;0,I17&gt;0,$C$5:$C$5&lt;&gt;0,$B$6&lt;&gt;0),ROUND(0.8+(0.1*(I17/$B$6)+(0.1*(H17/$C$5))),5),"")</f>
      </c>
      <c r="G17" s="25" t="str">
        <f t="shared" si="0"/>
        <v> </v>
      </c>
      <c r="H17" s="36">
        <v>0</v>
      </c>
      <c r="I17" s="37">
        <v>0</v>
      </c>
      <c r="J17" s="28" t="s">
        <v>30</v>
      </c>
      <c r="K17" s="29">
        <f>IF(AND((G17&lt;&gt;$B$8),(K16=0)),0,(K16+1))</f>
        <v>14</v>
      </c>
      <c r="L17" s="32"/>
      <c r="M17" s="32"/>
      <c r="N17" s="13"/>
      <c r="O17" s="14"/>
      <c r="P17" s="15"/>
      <c r="Q17" s="12"/>
      <c r="R17" s="12"/>
      <c r="S17" s="12"/>
    </row>
    <row r="18" spans="1:19" ht="12.75">
      <c r="A18" s="50" t="s">
        <v>31</v>
      </c>
      <c r="B18" s="50"/>
      <c r="C18" s="50"/>
      <c r="D18" s="50"/>
      <c r="E18" s="50"/>
      <c r="F18" s="24">
        <f>IF(AND(H18&gt;0,I18&gt;0,$C$5:$C$5&lt;&gt;0,$B$6&lt;&gt;0),ROUND(0.8+(0.1*(I18/$B$6)+(0.1*(H18/$C$5))),5),"")</f>
      </c>
      <c r="G18" s="25" t="str">
        <f t="shared" si="0"/>
        <v> </v>
      </c>
      <c r="H18" s="36">
        <v>0</v>
      </c>
      <c r="I18" s="37">
        <v>0</v>
      </c>
      <c r="J18" s="28" t="s">
        <v>32</v>
      </c>
      <c r="K18" s="29">
        <f>IF(AND((G18&lt;&gt;$B$8),(K17=0)),0,(K17+1))</f>
        <v>15</v>
      </c>
      <c r="L18" s="32"/>
      <c r="M18" s="32"/>
      <c r="N18" s="13"/>
      <c r="O18" s="14"/>
      <c r="P18" s="15"/>
      <c r="Q18" s="12"/>
      <c r="R18" s="12"/>
      <c r="S18" s="12"/>
    </row>
    <row r="19" spans="1:19" ht="12.75">
      <c r="A19" s="51"/>
      <c r="B19" s="52"/>
      <c r="C19" s="53"/>
      <c r="D19" s="53"/>
      <c r="E19" s="43"/>
      <c r="F19" s="24">
        <f>IF(AND(H19&gt;0,I19&gt;0,$C$5:$C$5&lt;&gt;0,$B$6&lt;&gt;0),ROUND(0.8+(0.1*(I19/$B$6)+(0.1*(H19/$C$5))),5),"")</f>
      </c>
      <c r="G19" s="25" t="str">
        <f t="shared" si="0"/>
        <v> </v>
      </c>
      <c r="H19" s="36">
        <v>0</v>
      </c>
      <c r="I19" s="37">
        <v>0</v>
      </c>
      <c r="J19" s="28" t="s">
        <v>33</v>
      </c>
      <c r="K19" s="29">
        <f>IF(AND((G19&lt;&gt;$B$8),(K18=0)),0,(K18+1))</f>
        <v>16</v>
      </c>
      <c r="L19" s="32"/>
      <c r="M19" s="32"/>
      <c r="N19" s="13"/>
      <c r="O19" s="14"/>
      <c r="P19" s="15"/>
      <c r="Q19" s="12"/>
      <c r="R19" s="12"/>
      <c r="S19" s="12"/>
    </row>
    <row r="20" spans="2:19" ht="12.75">
      <c r="B20" s="54"/>
      <c r="C20" s="53"/>
      <c r="D20" s="53"/>
      <c r="E20" s="43"/>
      <c r="F20" s="24">
        <f>IF(AND(H20&gt;0,I20&gt;0,$C$5:$C$5&lt;&gt;0,$B$6&lt;&gt;0),ROUND(0.8+(0.1*(I20/$B$6)+(0.1*(H20/$C$5))),5),"")</f>
      </c>
      <c r="G20" s="25" t="str">
        <f t="shared" si="0"/>
        <v> </v>
      </c>
      <c r="H20" s="36">
        <v>0</v>
      </c>
      <c r="I20" s="37">
        <v>0</v>
      </c>
      <c r="J20" s="28" t="s">
        <v>34</v>
      </c>
      <c r="K20" s="29">
        <f>IF(AND((G20&lt;&gt;$B$8),(K19=0)),0,(K19+1))</f>
        <v>17</v>
      </c>
      <c r="L20" s="32"/>
      <c r="M20" s="32"/>
      <c r="N20" s="13"/>
      <c r="O20" s="14"/>
      <c r="P20" s="15"/>
      <c r="Q20" s="12"/>
      <c r="R20" s="12"/>
      <c r="S20" s="12"/>
    </row>
    <row r="21" spans="1:19" ht="12.75" customHeight="1">
      <c r="A21" s="55" t="s">
        <v>35</v>
      </c>
      <c r="B21" s="55"/>
      <c r="C21" s="55"/>
      <c r="D21" s="55"/>
      <c r="E21" s="43"/>
      <c r="F21" s="24">
        <f>IF(AND(H21&gt;0,I21&gt;0,$C$5:$C$5&lt;&gt;0,$B$6&lt;&gt;0),ROUND(0.8+(0.1*(I21/$B$6)+(0.1*(H21/$C$5))),5),"")</f>
      </c>
      <c r="G21" s="25" t="str">
        <f t="shared" si="0"/>
        <v> </v>
      </c>
      <c r="H21" s="36">
        <v>0</v>
      </c>
      <c r="I21" s="37">
        <v>0</v>
      </c>
      <c r="J21" s="28" t="s">
        <v>36</v>
      </c>
      <c r="K21" s="29">
        <f>IF(AND((G21&lt;&gt;$B$8),(K20=0)),0,(K20+1))</f>
        <v>18</v>
      </c>
      <c r="L21" s="32"/>
      <c r="M21" s="32"/>
      <c r="N21" s="13"/>
      <c r="O21" s="14"/>
      <c r="P21" s="15"/>
      <c r="Q21" s="12"/>
      <c r="R21" s="12"/>
      <c r="S21" s="12"/>
    </row>
    <row r="22" spans="1:19" ht="12.75">
      <c r="A22" s="55"/>
      <c r="B22" s="55"/>
      <c r="C22" s="55"/>
      <c r="D22" s="55"/>
      <c r="E22" s="43"/>
      <c r="F22" s="24">
        <f>IF(AND(H22&gt;0,I22&gt;0,$C$5:$C$5&lt;&gt;0,$B$6&lt;&gt;0),ROUND(0.8+(0.1*(I22/$B$6)+(0.1*(H22/$C$5))),5),"")</f>
      </c>
      <c r="G22" s="25" t="str">
        <f t="shared" si="0"/>
        <v> </v>
      </c>
      <c r="H22" s="36">
        <v>0</v>
      </c>
      <c r="I22" s="37">
        <v>0</v>
      </c>
      <c r="J22" s="28" t="s">
        <v>37</v>
      </c>
      <c r="K22" s="29">
        <f>IF(AND((G22&lt;&gt;$B$8),(K21=0)),0,(K21+1))</f>
        <v>19</v>
      </c>
      <c r="L22" s="32"/>
      <c r="M22" s="32"/>
      <c r="N22" s="13"/>
      <c r="O22" s="14"/>
      <c r="P22" s="15"/>
      <c r="Q22" s="12"/>
      <c r="R22" s="56"/>
      <c r="S22" s="56"/>
    </row>
    <row r="23" spans="2:19" ht="12.75">
      <c r="B23" s="57"/>
      <c r="C23" s="52"/>
      <c r="D23" s="58"/>
      <c r="E23" s="43"/>
      <c r="F23" s="24">
        <f>IF(AND(H23&gt;0,I23&gt;0,$C$5:$C$5&lt;&gt;0,$B$6&lt;&gt;0),ROUND(0.8+(0.1*(I23/$B$6)+(0.1*(H23/$C$5))),5),"")</f>
      </c>
      <c r="G23" s="25" t="str">
        <f t="shared" si="0"/>
        <v> </v>
      </c>
      <c r="H23" s="36">
        <v>0</v>
      </c>
      <c r="I23" s="37">
        <v>0</v>
      </c>
      <c r="J23" s="28" t="s">
        <v>38</v>
      </c>
      <c r="K23" s="29">
        <f>IF(AND((G23&lt;&gt;$B$8),(K22=0)),0,(K22+1))</f>
        <v>20</v>
      </c>
      <c r="L23" s="59"/>
      <c r="M23" s="32"/>
      <c r="N23" s="13"/>
      <c r="O23" s="14"/>
      <c r="P23" s="15"/>
      <c r="Q23" s="12"/>
      <c r="R23" s="56"/>
      <c r="S23" s="56"/>
    </row>
    <row r="24" spans="1:19" ht="12.75">
      <c r="A24" s="60" t="s">
        <v>39</v>
      </c>
      <c r="B24" s="60"/>
      <c r="C24" s="60"/>
      <c r="D24" s="60"/>
      <c r="E24" s="43"/>
      <c r="F24" s="24">
        <f>IF(AND(H24&gt;0,I24&gt;0,$C$5:$C$5&lt;&gt;0,$B$6&lt;&gt;0),ROUND(0.8+(0.1*(I24/$B$6)+(0.1*(H24/$C$5))),5),"")</f>
      </c>
      <c r="G24" s="25" t="str">
        <f t="shared" si="0"/>
        <v> </v>
      </c>
      <c r="H24" s="36">
        <v>0</v>
      </c>
      <c r="I24" s="37">
        <v>0</v>
      </c>
      <c r="J24" s="28" t="s">
        <v>40</v>
      </c>
      <c r="K24" s="29">
        <f>IF(AND((G24&lt;&gt;$B$8),(K23=0)),0,(K23+1))</f>
        <v>21</v>
      </c>
      <c r="L24" s="59"/>
      <c r="M24" s="32"/>
      <c r="N24" s="13"/>
      <c r="O24" s="14"/>
      <c r="P24" s="15"/>
      <c r="Q24" s="12"/>
      <c r="R24" s="56"/>
      <c r="S24" s="56"/>
    </row>
    <row r="25" spans="1:19" ht="12.75">
      <c r="A25" s="60"/>
      <c r="B25" s="60"/>
      <c r="C25" s="60"/>
      <c r="D25" s="60"/>
      <c r="E25" s="43"/>
      <c r="F25" s="24">
        <f>IF(AND(H25&gt;0,I25&gt;0,$C$5:$C$5&lt;&gt;0,$B$6&lt;&gt;0),ROUND(0.8+(0.1*(I25/$B$6)+(0.1*(H25/$C$5))),5),"")</f>
      </c>
      <c r="G25" s="25" t="str">
        <f t="shared" si="0"/>
        <v> </v>
      </c>
      <c r="H25" s="36">
        <v>0</v>
      </c>
      <c r="I25" s="37">
        <v>0</v>
      </c>
      <c r="J25" s="28" t="s">
        <v>41</v>
      </c>
      <c r="K25" s="29">
        <f>IF(AND((G25&lt;&gt;$B$8),(K24=0)),0,(K24+1))</f>
        <v>22</v>
      </c>
      <c r="L25" s="59"/>
      <c r="M25" s="32"/>
      <c r="N25" s="61"/>
      <c r="O25" s="62"/>
      <c r="P25" s="63"/>
      <c r="Q25" s="56"/>
      <c r="R25" s="56"/>
      <c r="S25" s="56"/>
    </row>
    <row r="26" spans="2:19" ht="12.75">
      <c r="B26" s="1"/>
      <c r="D26" s="41"/>
      <c r="E26" s="43"/>
      <c r="F26" s="24">
        <f>IF(AND(H26&gt;0,I26&gt;0,$C$5:$C$5&lt;&gt;0,$B$6&lt;&gt;0),ROUND(0.8+(0.1*(I26/$B$6)+(0.1*(H26/$C$5))),5),"")</f>
      </c>
      <c r="G26" s="25" t="str">
        <f t="shared" si="0"/>
        <v> </v>
      </c>
      <c r="H26" s="36">
        <v>0</v>
      </c>
      <c r="I26" s="37">
        <v>0</v>
      </c>
      <c r="J26" s="28" t="s">
        <v>42</v>
      </c>
      <c r="K26" s="29">
        <f>IF(AND((G26&lt;&gt;$B$8),(K25=0)),0,(K25+1))</f>
        <v>23</v>
      </c>
      <c r="L26" s="59"/>
      <c r="M26" s="32"/>
      <c r="N26" s="61"/>
      <c r="O26" s="62"/>
      <c r="P26" s="63"/>
      <c r="Q26" s="56"/>
      <c r="R26" s="56"/>
      <c r="S26" s="56"/>
    </row>
    <row r="27" spans="2:16" ht="12.75">
      <c r="B27" s="1"/>
      <c r="D27" s="41"/>
      <c r="E27" s="43"/>
      <c r="F27" s="24">
        <f>IF(AND(H27&gt;0,I27&gt;0,$C$5:$C$5&lt;&gt;0,$B$6&lt;&gt;0),ROUND(0.8+(0.1*(I27/$B$6)+(0.1*(H27/$C$5))),5),"")</f>
      </c>
      <c r="G27" s="25" t="str">
        <f t="shared" si="0"/>
        <v> </v>
      </c>
      <c r="H27" s="36">
        <v>0</v>
      </c>
      <c r="I27" s="37">
        <v>0</v>
      </c>
      <c r="J27" s="28" t="s">
        <v>43</v>
      </c>
      <c r="K27" s="29">
        <f>IF(AND((G27&lt;&gt;$B$8),(K26=0)),0,(K26+1))</f>
        <v>24</v>
      </c>
      <c r="L27" s="59"/>
      <c r="M27" s="32"/>
      <c r="N27" s="13"/>
      <c r="O27" s="14"/>
      <c r="P27" s="15"/>
    </row>
    <row r="28" spans="2:16" ht="12.75">
      <c r="B28" s="8"/>
      <c r="C28" s="23"/>
      <c r="D28" s="12"/>
      <c r="E28" s="43"/>
      <c r="F28" s="24">
        <f>IF(AND(H28&gt;0,I28&gt;0,$C$5:$C$5&lt;&gt;0,$B$6&lt;&gt;0),ROUND(0.8+(0.1*(I28/$B$6)+(0.1*(H28/$C$5))),5),"")</f>
      </c>
      <c r="G28" s="25" t="str">
        <f t="shared" si="0"/>
        <v> </v>
      </c>
      <c r="H28" s="36">
        <v>0</v>
      </c>
      <c r="I28" s="37">
        <v>0</v>
      </c>
      <c r="J28" s="28" t="s">
        <v>44</v>
      </c>
      <c r="K28" s="29">
        <f>IF(AND((G28&lt;&gt;$B$8),(K27=0)),0,(K27+1))</f>
        <v>25</v>
      </c>
      <c r="L28" s="59"/>
      <c r="M28" s="32"/>
      <c r="N28" s="13"/>
      <c r="O28" s="14"/>
      <c r="P28" s="15"/>
    </row>
    <row r="29" spans="4:16" ht="12.75">
      <c r="D29" s="41"/>
      <c r="E29" s="43"/>
      <c r="F29" s="24">
        <f>IF(AND(H29&gt;0,I29&gt;0,$C$5:$C$5&lt;&gt;0,$B$6&lt;&gt;0),ROUND(0.8+(0.1*(I29/$B$6)+(0.1*(H29/$C$5))),5),"")</f>
      </c>
      <c r="G29" s="25" t="str">
        <f t="shared" si="0"/>
        <v> </v>
      </c>
      <c r="H29" s="36">
        <v>0</v>
      </c>
      <c r="I29" s="37">
        <v>0</v>
      </c>
      <c r="J29" s="28" t="s">
        <v>45</v>
      </c>
      <c r="K29" s="29">
        <f>IF(AND((G29&lt;&gt;$B$8),(K28=0)),0,(K28+1))</f>
        <v>26</v>
      </c>
      <c r="L29" s="59"/>
      <c r="M29" s="32"/>
      <c r="N29" s="13"/>
      <c r="O29" s="14"/>
      <c r="P29" s="15"/>
    </row>
    <row r="30" spans="1:13" s="2" customFormat="1" ht="12.75">
      <c r="A30" s="1"/>
      <c r="C30" s="3"/>
      <c r="D30" s="41"/>
      <c r="E30" s="43"/>
      <c r="F30" s="24">
        <f>IF(AND(H30&gt;0,I30&gt;0,$C$5:$C$5&lt;&gt;0,$B$6&lt;&gt;0),ROUND(0.8+(0.1*(I30/$B$6)+(0.1*(H30/$C$5))),5),"")</f>
      </c>
      <c r="G30" s="25" t="str">
        <f t="shared" si="0"/>
        <v> </v>
      </c>
      <c r="H30" s="36">
        <v>0</v>
      </c>
      <c r="I30" s="37">
        <v>0</v>
      </c>
      <c r="J30" s="28" t="s">
        <v>46</v>
      </c>
      <c r="K30" s="29">
        <f>IF(AND((G30&lt;&gt;$B$8),(K29=0)),0,(K29+1))</f>
        <v>27</v>
      </c>
      <c r="L30" s="14"/>
      <c r="M30" s="15"/>
    </row>
    <row r="31" spans="1:13" s="2" customFormat="1" ht="12.75">
      <c r="A31" s="1"/>
      <c r="C31" s="3"/>
      <c r="D31" s="41"/>
      <c r="E31" s="43"/>
      <c r="F31" s="24">
        <f>IF(AND(H31&gt;0,I31&gt;0,$C$5:$C$5&lt;&gt;0,$B$6&lt;&gt;0),ROUND(0.8+(0.1*(I31/$B$6)+(0.1*(H31/$C$5))),5),"")</f>
      </c>
      <c r="G31" s="25" t="str">
        <f t="shared" si="0"/>
        <v> </v>
      </c>
      <c r="H31" s="36">
        <v>0</v>
      </c>
      <c r="I31" s="37">
        <v>0</v>
      </c>
      <c r="J31" s="28" t="s">
        <v>47</v>
      </c>
      <c r="K31" s="29">
        <f>IF(AND((G31&lt;&gt;$B$8),(K30=0)),0,(K30+1))</f>
        <v>28</v>
      </c>
      <c r="L31" s="14"/>
      <c r="M31" s="15"/>
    </row>
    <row r="32" spans="1:13" s="2" customFormat="1" ht="12.75">
      <c r="A32" s="1"/>
      <c r="C32" s="3"/>
      <c r="D32" s="43"/>
      <c r="F32" s="24">
        <f>IF(AND(H32&gt;0,I32&gt;0,$C$5:$C$5&lt;&gt;0,$B$6&lt;&gt;0),ROUND(0.8+(0.1*(I32/$B$6)+(0.1*(H32/$C$5))),5),"")</f>
      </c>
      <c r="G32" s="25" t="str">
        <f t="shared" si="0"/>
        <v> </v>
      </c>
      <c r="H32" s="36">
        <v>0</v>
      </c>
      <c r="I32" s="37">
        <v>0</v>
      </c>
      <c r="J32" s="28" t="s">
        <v>48</v>
      </c>
      <c r="K32" s="29">
        <f>IF(AND((G32&lt;&gt;$B$8),(K31=0)),0,(K31+1))</f>
        <v>29</v>
      </c>
      <c r="L32" s="14"/>
      <c r="M32" s="15"/>
    </row>
  </sheetData>
  <sheetProtection selectLockedCells="1" selectUnlockedCells="1"/>
  <mergeCells count="8">
    <mergeCell ref="A1:I1"/>
    <mergeCell ref="A2:I2"/>
    <mergeCell ref="A10:D10"/>
    <mergeCell ref="A11:D12"/>
    <mergeCell ref="A13:D13"/>
    <mergeCell ref="A18:E18"/>
    <mergeCell ref="A21:D22"/>
    <mergeCell ref="A24:D25"/>
  </mergeCells>
  <conditionalFormatting sqref="F4:F32">
    <cfRule type="cellIs" priority="1" dxfId="0" operator="equal" stopIfTrue="1">
      <formula>NA()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B37" sqref="B37"/>
    </sheetView>
  </sheetViews>
  <sheetFormatPr defaultColWidth="12.57421875" defaultRowHeight="12.75"/>
  <cols>
    <col min="1" max="1" width="17.7109375" style="0" customWidth="1"/>
    <col min="2" max="2" width="11.57421875" style="0" customWidth="1"/>
    <col min="3" max="3" width="13.57421875" style="64" customWidth="1"/>
    <col min="4" max="4" width="14.7109375" style="0" customWidth="1"/>
    <col min="5" max="5" width="9.421875" style="64" customWidth="1"/>
    <col min="6" max="6" width="14.57421875" style="65" customWidth="1"/>
    <col min="7" max="7" width="11.57421875" style="0" customWidth="1"/>
    <col min="8" max="8" width="11.57421875" style="66" customWidth="1"/>
    <col min="9" max="9" width="13.421875" style="67" customWidth="1"/>
    <col min="10" max="12" width="11.57421875" style="0" customWidth="1"/>
    <col min="13" max="13" width="11.57421875" style="68" customWidth="1"/>
    <col min="14" max="14" width="12.57421875" style="69" customWidth="1"/>
    <col min="15" max="15" width="11.57421875" style="70" customWidth="1"/>
    <col min="16" max="16384" width="11.57421875" style="0" customWidth="1"/>
  </cols>
  <sheetData>
    <row r="1" spans="1:18" ht="17.25">
      <c r="A1" s="71" t="s">
        <v>49</v>
      </c>
      <c r="B1" s="71"/>
      <c r="C1" s="71"/>
      <c r="D1" s="71"/>
      <c r="E1" s="71"/>
      <c r="F1" s="71"/>
      <c r="G1" s="71"/>
      <c r="H1" s="71"/>
      <c r="K1" s="72"/>
      <c r="L1" s="72"/>
      <c r="M1" s="73"/>
      <c r="N1" s="74"/>
      <c r="O1" s="75"/>
      <c r="P1" s="72"/>
      <c r="Q1" s="72"/>
      <c r="R1" s="72"/>
    </row>
    <row r="2" spans="1:18" ht="18" customHeight="1">
      <c r="A2" s="76" t="s">
        <v>50</v>
      </c>
      <c r="B2" s="76"/>
      <c r="C2" s="76"/>
      <c r="D2" s="76"/>
      <c r="E2" s="76"/>
      <c r="F2" s="76"/>
      <c r="G2" s="76"/>
      <c r="H2" s="76"/>
      <c r="K2" s="72"/>
      <c r="L2" s="72"/>
      <c r="M2" s="73"/>
      <c r="N2" s="74"/>
      <c r="O2" s="75"/>
      <c r="P2" s="72"/>
      <c r="Q2" s="72"/>
      <c r="R2" s="72"/>
    </row>
    <row r="3" spans="1:18" ht="17.25">
      <c r="A3" s="77" t="s">
        <v>51</v>
      </c>
      <c r="B3" s="77"/>
      <c r="C3" s="77"/>
      <c r="D3" s="77"/>
      <c r="E3" s="78" t="s">
        <v>3</v>
      </c>
      <c r="F3" s="79" t="s">
        <v>4</v>
      </c>
      <c r="G3" s="80" t="s">
        <v>52</v>
      </c>
      <c r="H3" s="80" t="s">
        <v>53</v>
      </c>
      <c r="I3" s="80" t="s">
        <v>54</v>
      </c>
      <c r="K3" s="72"/>
      <c r="L3" s="72"/>
      <c r="M3" s="73"/>
      <c r="N3" s="74"/>
      <c r="O3" s="75"/>
      <c r="P3" s="72"/>
      <c r="Q3" s="72"/>
      <c r="R3" s="72"/>
    </row>
    <row r="4" spans="3:18" ht="12.75">
      <c r="C4" s="81"/>
      <c r="D4" s="72"/>
      <c r="E4" s="82">
        <f>IF((G4+H4)&gt;0,ROUND(0.8+(0.1*(H4/$B$6)+(0.1*(G4/$B$5))),4),"")</f>
        <v>1.0063</v>
      </c>
      <c r="F4" s="83">
        <f>IF((G4+H4)&gt;0,E4*$B$8," ")</f>
        <v>58.3654</v>
      </c>
      <c r="G4" s="84">
        <v>109</v>
      </c>
      <c r="H4" s="85">
        <v>102.4</v>
      </c>
      <c r="I4" s="86">
        <v>39753</v>
      </c>
      <c r="J4" s="87"/>
      <c r="K4" s="88"/>
      <c r="L4" s="88"/>
      <c r="M4" s="73"/>
      <c r="N4" s="74"/>
      <c r="O4" s="75"/>
      <c r="P4" s="72"/>
      <c r="Q4" s="72"/>
      <c r="R4" s="72"/>
    </row>
    <row r="5" spans="1:18" ht="12.75">
      <c r="A5" t="s">
        <v>55</v>
      </c>
      <c r="B5" s="89">
        <v>105.5</v>
      </c>
      <c r="C5" s="90"/>
      <c r="D5" s="91"/>
      <c r="E5" s="82">
        <f aca="true" t="shared" si="0" ref="E5:E32">IF((G5+H5)&gt;0,ROUND(0.8+(0.1*(H5/$B$6)+(0.1*(G5/$B$5))),4),"")</f>
        <v>1</v>
      </c>
      <c r="F5" s="83">
        <f aca="true" t="shared" si="1" ref="F5:F32">IF((G5+H5)&gt;0,E5*$B$8," ")</f>
        <v>58</v>
      </c>
      <c r="G5" s="84">
        <v>105.5</v>
      </c>
      <c r="H5" s="85">
        <v>99.4</v>
      </c>
      <c r="I5" s="86">
        <v>40119</v>
      </c>
      <c r="J5" s="92"/>
      <c r="K5" s="93"/>
      <c r="L5" s="93"/>
      <c r="M5" s="73"/>
      <c r="N5" s="74"/>
      <c r="O5" s="75"/>
      <c r="P5" s="72"/>
      <c r="Q5" s="72"/>
      <c r="R5" s="72"/>
    </row>
    <row r="6" spans="1:18" ht="12.75">
      <c r="A6" t="s">
        <v>56</v>
      </c>
      <c r="B6" s="89">
        <v>99.4</v>
      </c>
      <c r="C6" s="90"/>
      <c r="D6" s="91"/>
      <c r="E6" s="82">
        <f t="shared" si="0"/>
        <v>1.01</v>
      </c>
      <c r="F6" s="83">
        <f t="shared" si="1"/>
        <v>58.58</v>
      </c>
      <c r="G6" s="84">
        <v>111.1</v>
      </c>
      <c r="H6" s="85">
        <v>104.1</v>
      </c>
      <c r="I6" s="86">
        <v>40485</v>
      </c>
      <c r="J6" s="92"/>
      <c r="K6" s="93"/>
      <c r="L6" s="93"/>
      <c r="M6" s="73"/>
      <c r="N6" s="74"/>
      <c r="O6" s="75"/>
      <c r="P6" s="72"/>
      <c r="Q6" s="72"/>
      <c r="R6" s="72"/>
    </row>
    <row r="7" spans="3:18" ht="12.75">
      <c r="C7" s="94"/>
      <c r="D7" s="72"/>
      <c r="E7" s="82">
        <f t="shared" si="0"/>
        <v>1.0195</v>
      </c>
      <c r="F7" s="83">
        <f t="shared" si="1"/>
        <v>59.13100000000001</v>
      </c>
      <c r="G7" s="84">
        <v>116.9</v>
      </c>
      <c r="H7" s="85">
        <v>108</v>
      </c>
      <c r="I7" s="86">
        <v>40851</v>
      </c>
      <c r="J7" s="92"/>
      <c r="K7" s="93"/>
      <c r="L7" s="93"/>
      <c r="M7" s="73"/>
      <c r="N7" s="74"/>
      <c r="O7" s="75"/>
      <c r="P7" s="72"/>
      <c r="Q7" s="72"/>
      <c r="R7" s="72"/>
    </row>
    <row r="8" spans="1:18" ht="12.75">
      <c r="A8" t="s">
        <v>57</v>
      </c>
      <c r="B8" s="95">
        <v>58</v>
      </c>
      <c r="C8" s="94"/>
      <c r="D8" s="96"/>
      <c r="E8" s="82">
        <f t="shared" si="0"/>
      </c>
      <c r="F8" s="83" t="str">
        <f t="shared" si="1"/>
        <v> </v>
      </c>
      <c r="G8" s="84">
        <v>0</v>
      </c>
      <c r="H8" s="85">
        <v>0</v>
      </c>
      <c r="I8" s="86">
        <v>41217</v>
      </c>
      <c r="J8" s="92"/>
      <c r="K8" s="93"/>
      <c r="L8" s="93"/>
      <c r="M8" s="73"/>
      <c r="N8" s="74"/>
      <c r="O8" s="75"/>
      <c r="P8" s="72"/>
      <c r="Q8" s="72"/>
      <c r="R8" s="72"/>
    </row>
    <row r="9" spans="3:18" ht="12.75">
      <c r="C9" s="94"/>
      <c r="D9" s="72"/>
      <c r="E9" s="82">
        <f t="shared" si="0"/>
      </c>
      <c r="F9" s="83" t="str">
        <f t="shared" si="1"/>
        <v> </v>
      </c>
      <c r="G9" s="84">
        <v>0</v>
      </c>
      <c r="H9" s="85">
        <v>0</v>
      </c>
      <c r="I9" s="86">
        <v>41583</v>
      </c>
      <c r="J9" s="92"/>
      <c r="K9" s="93"/>
      <c r="L9" s="93"/>
      <c r="M9" s="73"/>
      <c r="N9" s="74"/>
      <c r="O9" s="75"/>
      <c r="P9" s="72"/>
      <c r="Q9" s="72"/>
      <c r="R9" s="72"/>
    </row>
    <row r="10" spans="1:18" ht="12.75">
      <c r="A10" s="97"/>
      <c r="B10" s="98"/>
      <c r="C10" s="99"/>
      <c r="D10" s="66"/>
      <c r="E10" s="82">
        <f t="shared" si="0"/>
      </c>
      <c r="F10" s="83" t="str">
        <f t="shared" si="1"/>
        <v> </v>
      </c>
      <c r="G10" s="84">
        <v>0</v>
      </c>
      <c r="H10" s="85">
        <v>0</v>
      </c>
      <c r="I10" s="86">
        <v>41949</v>
      </c>
      <c r="J10" s="92"/>
      <c r="K10" s="93"/>
      <c r="L10" s="93"/>
      <c r="M10" s="73"/>
      <c r="N10" s="74"/>
      <c r="O10" s="75"/>
      <c r="P10" s="72"/>
      <c r="Q10" s="72"/>
      <c r="R10" s="72"/>
    </row>
    <row r="11" spans="1:18" ht="12.75">
      <c r="A11" s="100"/>
      <c r="B11" s="101"/>
      <c r="C11" s="100"/>
      <c r="D11" s="100"/>
      <c r="E11" s="82">
        <f t="shared" si="0"/>
      </c>
      <c r="F11" s="83" t="str">
        <f t="shared" si="1"/>
        <v> </v>
      </c>
      <c r="G11" s="84">
        <v>0</v>
      </c>
      <c r="H11" s="85">
        <v>0</v>
      </c>
      <c r="I11" s="86">
        <v>42315</v>
      </c>
      <c r="J11" s="92"/>
      <c r="K11" s="93"/>
      <c r="L11" s="93"/>
      <c r="M11" s="73"/>
      <c r="N11" s="74"/>
      <c r="O11" s="75"/>
      <c r="P11" s="72"/>
      <c r="Q11" s="72"/>
      <c r="R11" s="72"/>
    </row>
    <row r="12" spans="1:18" ht="12.75">
      <c r="A12" s="100"/>
      <c r="B12" s="100"/>
      <c r="C12" s="100"/>
      <c r="D12" s="100"/>
      <c r="E12" s="82">
        <f t="shared" si="0"/>
      </c>
      <c r="F12" s="83" t="str">
        <f t="shared" si="1"/>
        <v> </v>
      </c>
      <c r="G12" s="84">
        <v>0</v>
      </c>
      <c r="H12" s="85">
        <v>0</v>
      </c>
      <c r="I12" s="86">
        <v>42681</v>
      </c>
      <c r="J12" s="92"/>
      <c r="K12" s="93"/>
      <c r="L12" s="93"/>
      <c r="M12" s="73"/>
      <c r="N12" s="74"/>
      <c r="O12" s="75"/>
      <c r="P12" s="72"/>
      <c r="Q12" s="72"/>
      <c r="R12" s="72"/>
    </row>
    <row r="13" spans="1:18" ht="12.75" customHeight="1">
      <c r="A13" s="55" t="s">
        <v>35</v>
      </c>
      <c r="B13" s="55"/>
      <c r="C13" s="55"/>
      <c r="D13" s="55"/>
      <c r="E13" s="82">
        <f t="shared" si="0"/>
      </c>
      <c r="F13" s="83" t="str">
        <f t="shared" si="1"/>
        <v> </v>
      </c>
      <c r="G13" s="84">
        <v>0</v>
      </c>
      <c r="H13" s="85">
        <v>0</v>
      </c>
      <c r="I13" s="86">
        <v>43047</v>
      </c>
      <c r="J13" s="92"/>
      <c r="K13" s="93"/>
      <c r="L13" s="93"/>
      <c r="M13" s="73"/>
      <c r="N13" s="74"/>
      <c r="O13" s="75"/>
      <c r="P13" s="72"/>
      <c r="Q13" s="72"/>
      <c r="R13" s="72"/>
    </row>
    <row r="14" spans="1:18" ht="12.75">
      <c r="A14" s="55"/>
      <c r="B14" s="55"/>
      <c r="C14" s="55"/>
      <c r="D14" s="55"/>
      <c r="E14" s="82">
        <f t="shared" si="0"/>
      </c>
      <c r="F14" s="83" t="str">
        <f t="shared" si="1"/>
        <v> </v>
      </c>
      <c r="G14" s="84">
        <v>0</v>
      </c>
      <c r="H14" s="85">
        <v>0</v>
      </c>
      <c r="I14" s="86">
        <v>43413</v>
      </c>
      <c r="J14" s="92"/>
      <c r="K14" s="93"/>
      <c r="L14" s="93"/>
      <c r="M14" s="73"/>
      <c r="N14" s="74"/>
      <c r="O14" s="75"/>
      <c r="P14" s="72"/>
      <c r="Q14" s="72"/>
      <c r="R14" s="72"/>
    </row>
    <row r="15" spans="3:18" ht="12.75">
      <c r="C15" s="102"/>
      <c r="D15" s="103"/>
      <c r="E15" s="82">
        <f t="shared" si="0"/>
      </c>
      <c r="F15" s="83" t="str">
        <f t="shared" si="1"/>
        <v> </v>
      </c>
      <c r="G15" s="84">
        <v>0</v>
      </c>
      <c r="H15" s="85">
        <v>0</v>
      </c>
      <c r="I15" s="86">
        <v>43779</v>
      </c>
      <c r="J15" s="92"/>
      <c r="K15" s="93"/>
      <c r="L15" s="93"/>
      <c r="M15" s="73"/>
      <c r="N15" s="74"/>
      <c r="O15" s="75"/>
      <c r="P15" s="72"/>
      <c r="Q15" s="72"/>
      <c r="R15" s="72"/>
    </row>
    <row r="16" spans="3:18" ht="12.75">
      <c r="C16" s="97"/>
      <c r="D16" s="100"/>
      <c r="E16" s="82">
        <f t="shared" si="0"/>
      </c>
      <c r="F16" s="83" t="str">
        <f t="shared" si="1"/>
        <v> </v>
      </c>
      <c r="G16" s="84">
        <v>0</v>
      </c>
      <c r="H16" s="85">
        <v>0</v>
      </c>
      <c r="I16" s="86">
        <v>44145</v>
      </c>
      <c r="J16" s="92"/>
      <c r="K16" s="93"/>
      <c r="L16" s="93"/>
      <c r="M16" s="73"/>
      <c r="N16" s="74"/>
      <c r="O16" s="75"/>
      <c r="P16" s="72"/>
      <c r="Q16" s="72"/>
      <c r="R16" s="72"/>
    </row>
    <row r="17" spans="1:18" ht="12.75">
      <c r="A17" s="104" t="s">
        <v>58</v>
      </c>
      <c r="B17" s="105" t="s">
        <v>59</v>
      </c>
      <c r="C17" s="97"/>
      <c r="D17" s="100"/>
      <c r="E17" s="82">
        <f t="shared" si="0"/>
      </c>
      <c r="F17" s="83" t="str">
        <f t="shared" si="1"/>
        <v> </v>
      </c>
      <c r="G17" s="84">
        <v>0</v>
      </c>
      <c r="H17" s="85">
        <v>0</v>
      </c>
      <c r="I17" s="86">
        <v>44511</v>
      </c>
      <c r="J17" s="92"/>
      <c r="K17" s="93"/>
      <c r="L17" s="93"/>
      <c r="M17" s="73"/>
      <c r="N17" s="74"/>
      <c r="O17" s="75"/>
      <c r="P17" s="72"/>
      <c r="Q17" s="72"/>
      <c r="R17" s="72"/>
    </row>
    <row r="18" spans="1:18" ht="12.75">
      <c r="A18" s="106" t="s">
        <v>60</v>
      </c>
      <c r="B18" s="105" t="s">
        <v>61</v>
      </c>
      <c r="C18" s="107"/>
      <c r="D18" s="108"/>
      <c r="E18" s="82">
        <f t="shared" si="0"/>
      </c>
      <c r="F18" s="83" t="str">
        <f t="shared" si="1"/>
        <v> </v>
      </c>
      <c r="G18" s="84">
        <v>0</v>
      </c>
      <c r="H18" s="85">
        <v>0</v>
      </c>
      <c r="I18" s="86">
        <v>44877</v>
      </c>
      <c r="J18" s="92"/>
      <c r="K18" s="93"/>
      <c r="L18" s="93"/>
      <c r="M18" s="73"/>
      <c r="N18" s="74"/>
      <c r="O18" s="75"/>
      <c r="P18" s="72"/>
      <c r="Q18" s="72"/>
      <c r="R18" s="72"/>
    </row>
    <row r="19" spans="1:18" ht="12.75">
      <c r="A19" s="109"/>
      <c r="B19" s="110"/>
      <c r="C19" s="108"/>
      <c r="D19" s="108"/>
      <c r="E19" s="82">
        <f t="shared" si="0"/>
      </c>
      <c r="F19" s="83" t="str">
        <f t="shared" si="1"/>
        <v> </v>
      </c>
      <c r="G19" s="84">
        <v>0</v>
      </c>
      <c r="H19" s="85">
        <v>0</v>
      </c>
      <c r="I19" s="86">
        <v>45243</v>
      </c>
      <c r="J19" s="92"/>
      <c r="K19" s="93"/>
      <c r="L19" s="93"/>
      <c r="M19" s="73"/>
      <c r="N19" s="74"/>
      <c r="O19" s="75"/>
      <c r="P19" s="72"/>
      <c r="Q19" s="72"/>
      <c r="R19" s="72"/>
    </row>
    <row r="20" spans="2:18" ht="12.75">
      <c r="B20" s="109"/>
      <c r="C20" s="108"/>
      <c r="D20" s="108"/>
      <c r="E20" s="82">
        <f t="shared" si="0"/>
      </c>
      <c r="F20" s="83" t="str">
        <f t="shared" si="1"/>
        <v> </v>
      </c>
      <c r="G20" s="84">
        <v>0</v>
      </c>
      <c r="H20" s="85">
        <v>0</v>
      </c>
      <c r="I20" s="86">
        <v>45609</v>
      </c>
      <c r="J20" s="92"/>
      <c r="K20" s="93"/>
      <c r="L20" s="93"/>
      <c r="M20" s="73"/>
      <c r="N20" s="74"/>
      <c r="O20" s="75"/>
      <c r="P20" s="72"/>
      <c r="Q20" s="72"/>
      <c r="R20" s="72"/>
    </row>
    <row r="21" spans="3:18" ht="12.75">
      <c r="C21" s="100"/>
      <c r="D21" s="100"/>
      <c r="E21" s="82">
        <f t="shared" si="0"/>
      </c>
      <c r="F21" s="83" t="str">
        <f t="shared" si="1"/>
        <v> </v>
      </c>
      <c r="G21" s="84">
        <v>0</v>
      </c>
      <c r="H21" s="85">
        <v>0</v>
      </c>
      <c r="I21" s="86">
        <v>45975</v>
      </c>
      <c r="J21" s="92"/>
      <c r="K21" s="93"/>
      <c r="L21" s="93"/>
      <c r="M21" s="73"/>
      <c r="N21" s="74"/>
      <c r="O21" s="75"/>
      <c r="P21" s="72"/>
      <c r="Q21" s="72"/>
      <c r="R21" s="72"/>
    </row>
    <row r="22" spans="1:18" ht="12.75">
      <c r="A22" s="111" t="s">
        <v>62</v>
      </c>
      <c r="B22" s="112"/>
      <c r="C22" s="113"/>
      <c r="D22" s="113"/>
      <c r="E22" s="82">
        <f t="shared" si="0"/>
      </c>
      <c r="F22" s="83" t="str">
        <f t="shared" si="1"/>
        <v> </v>
      </c>
      <c r="G22" s="84">
        <v>0</v>
      </c>
      <c r="H22" s="85">
        <v>0</v>
      </c>
      <c r="I22" s="86">
        <v>46341</v>
      </c>
      <c r="J22" s="92"/>
      <c r="K22" s="93"/>
      <c r="L22" s="93"/>
      <c r="M22" s="73"/>
      <c r="N22" s="74"/>
      <c r="O22" s="75"/>
      <c r="P22" s="72"/>
      <c r="Q22" s="114"/>
      <c r="R22" s="114"/>
    </row>
    <row r="23" spans="1:18" ht="12.75">
      <c r="A23" s="111" t="s">
        <v>63</v>
      </c>
      <c r="B23" s="115"/>
      <c r="C23" s="116"/>
      <c r="D23" s="117"/>
      <c r="E23" s="82">
        <f t="shared" si="0"/>
      </c>
      <c r="F23" s="83" t="str">
        <f t="shared" si="1"/>
        <v> </v>
      </c>
      <c r="G23" s="84">
        <v>0</v>
      </c>
      <c r="H23" s="85">
        <v>0</v>
      </c>
      <c r="I23" s="86">
        <v>46707</v>
      </c>
      <c r="J23" s="92"/>
      <c r="K23" s="92"/>
      <c r="L23" s="93"/>
      <c r="M23" s="73"/>
      <c r="N23" s="74"/>
      <c r="O23" s="75"/>
      <c r="P23" s="72"/>
      <c r="Q23" s="114"/>
      <c r="R23" s="114"/>
    </row>
    <row r="24" spans="2:18" ht="12.75">
      <c r="B24" s="109"/>
      <c r="C24" s="110"/>
      <c r="D24" s="118"/>
      <c r="E24" s="82">
        <f t="shared" si="0"/>
      </c>
      <c r="F24" s="83" t="str">
        <f t="shared" si="1"/>
        <v> </v>
      </c>
      <c r="G24" s="84">
        <v>0</v>
      </c>
      <c r="H24" s="85">
        <v>0</v>
      </c>
      <c r="I24" s="86">
        <v>47073</v>
      </c>
      <c r="J24" s="92"/>
      <c r="K24" s="92"/>
      <c r="L24" s="93"/>
      <c r="M24" s="73"/>
      <c r="N24" s="74"/>
      <c r="O24" s="75"/>
      <c r="P24" s="72"/>
      <c r="Q24" s="114"/>
      <c r="R24" s="114"/>
    </row>
    <row r="25" spans="5:18" ht="12.75">
      <c r="E25" s="82">
        <f t="shared" si="0"/>
      </c>
      <c r="F25" s="83" t="str">
        <f t="shared" si="1"/>
        <v> </v>
      </c>
      <c r="G25" s="84">
        <v>0</v>
      </c>
      <c r="H25" s="85">
        <v>0</v>
      </c>
      <c r="I25" s="86">
        <v>47439</v>
      </c>
      <c r="J25" s="92"/>
      <c r="K25" s="92"/>
      <c r="L25" s="93"/>
      <c r="M25" s="119"/>
      <c r="N25" s="120"/>
      <c r="O25" s="121"/>
      <c r="P25" s="114"/>
      <c r="Q25" s="114"/>
      <c r="R25" s="114"/>
    </row>
    <row r="26" spans="4:18" ht="12.75">
      <c r="D26" s="122"/>
      <c r="E26" s="82">
        <f t="shared" si="0"/>
      </c>
      <c r="F26" s="83" t="str">
        <f t="shared" si="1"/>
        <v> </v>
      </c>
      <c r="G26" s="84">
        <v>0</v>
      </c>
      <c r="H26" s="85">
        <v>0</v>
      </c>
      <c r="I26" s="86">
        <v>47805</v>
      </c>
      <c r="J26" s="92"/>
      <c r="K26" s="92"/>
      <c r="L26" s="93"/>
      <c r="M26" s="119"/>
      <c r="N26" s="120"/>
      <c r="O26" s="121"/>
      <c r="P26" s="114"/>
      <c r="Q26" s="114"/>
      <c r="R26" s="114"/>
    </row>
    <row r="27" spans="4:15" ht="12.75">
      <c r="D27" s="122"/>
      <c r="E27" s="82">
        <f t="shared" si="0"/>
      </c>
      <c r="F27" s="83" t="str">
        <f t="shared" si="1"/>
        <v> </v>
      </c>
      <c r="G27" s="84">
        <v>0</v>
      </c>
      <c r="H27" s="85">
        <v>0</v>
      </c>
      <c r="I27" s="86">
        <v>48171</v>
      </c>
      <c r="J27" s="92"/>
      <c r="K27" s="92"/>
      <c r="L27" s="93"/>
      <c r="M27" s="73"/>
      <c r="N27" s="74"/>
      <c r="O27" s="75"/>
    </row>
    <row r="28" spans="4:15" ht="12.75">
      <c r="D28" s="122"/>
      <c r="E28" s="82">
        <f t="shared" si="0"/>
      </c>
      <c r="F28" s="83" t="str">
        <f t="shared" si="1"/>
        <v> </v>
      </c>
      <c r="G28" s="84">
        <v>0</v>
      </c>
      <c r="H28" s="85">
        <v>0</v>
      </c>
      <c r="I28" s="86">
        <v>48537</v>
      </c>
      <c r="J28" s="92"/>
      <c r="K28" s="92"/>
      <c r="L28" s="93"/>
      <c r="M28" s="73"/>
      <c r="N28" s="74"/>
      <c r="O28" s="75"/>
    </row>
    <row r="29" spans="4:15" ht="12.75">
      <c r="D29" s="122"/>
      <c r="E29" s="82">
        <f t="shared" si="0"/>
      </c>
      <c r="F29" s="83" t="str">
        <f t="shared" si="1"/>
        <v> </v>
      </c>
      <c r="G29" s="84">
        <v>0</v>
      </c>
      <c r="H29" s="85">
        <v>0</v>
      </c>
      <c r="I29" s="86">
        <v>48903</v>
      </c>
      <c r="J29" s="92"/>
      <c r="K29" s="92"/>
      <c r="L29" s="93"/>
      <c r="M29" s="73"/>
      <c r="N29" s="74"/>
      <c r="O29" s="75"/>
    </row>
    <row r="30" spans="4:15" ht="12.75">
      <c r="D30" s="122"/>
      <c r="E30" s="82">
        <f t="shared" si="0"/>
      </c>
      <c r="F30" s="83" t="str">
        <f t="shared" si="1"/>
        <v> </v>
      </c>
      <c r="G30" s="84">
        <v>0</v>
      </c>
      <c r="H30" s="85">
        <v>0</v>
      </c>
      <c r="I30" s="86">
        <v>49269</v>
      </c>
      <c r="J30" s="73"/>
      <c r="K30" s="74"/>
      <c r="L30" s="75"/>
      <c r="M30"/>
      <c r="N30"/>
      <c r="O30"/>
    </row>
    <row r="31" spans="4:15" ht="12.75">
      <c r="D31" s="122"/>
      <c r="E31" s="82">
        <f t="shared" si="0"/>
      </c>
      <c r="F31" s="83" t="str">
        <f t="shared" si="1"/>
        <v> </v>
      </c>
      <c r="G31" s="84">
        <v>0</v>
      </c>
      <c r="H31" s="85">
        <v>0</v>
      </c>
      <c r="I31" s="86">
        <v>49635</v>
      </c>
      <c r="J31" s="73"/>
      <c r="K31" s="74"/>
      <c r="L31" s="75"/>
      <c r="M31"/>
      <c r="N31"/>
      <c r="O31"/>
    </row>
    <row r="32" spans="4:15" ht="12.75">
      <c r="D32" s="122"/>
      <c r="E32" s="82">
        <f t="shared" si="0"/>
      </c>
      <c r="F32" s="83" t="str">
        <f t="shared" si="1"/>
        <v> </v>
      </c>
      <c r="G32" s="84">
        <v>0</v>
      </c>
      <c r="H32" s="85">
        <v>0</v>
      </c>
      <c r="I32" s="86">
        <v>50001</v>
      </c>
      <c r="J32" s="73"/>
      <c r="K32" s="74"/>
      <c r="L32" s="75"/>
      <c r="M32"/>
      <c r="N32"/>
      <c r="O32"/>
    </row>
  </sheetData>
  <sheetProtection sheet="1"/>
  <mergeCells count="3">
    <mergeCell ref="A1:H1"/>
    <mergeCell ref="A2:H2"/>
    <mergeCell ref="A13:D14"/>
  </mergeCells>
  <conditionalFormatting sqref="D5 E4:E32">
    <cfRule type="cellIs" priority="1" dxfId="0" operator="equal" stopIfTrue="1">
      <formula>NA()</formula>
    </cfRule>
  </conditionalFormatting>
  <hyperlinks>
    <hyperlink ref="B17" r:id="rId1" display="http://indicespro.insee.fr/Default.asp?recherche=guidee&amp;chapitre=01000000000000&amp;souschapitre=01010101000000&amp;reponse=tableau&amp;identifiant=01010101000000&amp;indice=FM0ABE0000"/>
    <hyperlink ref="B18" r:id="rId2" display="http://www.indices.insee.fr/bsweb/servlet/bsweb?action=BS_SERIE&amp;ONGLET=2&amp;BS_IDBANK=001565183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5" sqref="K5"/>
    </sheetView>
  </sheetViews>
  <sheetFormatPr defaultColWidth="12.57421875" defaultRowHeight="12.75"/>
  <cols>
    <col min="1" max="1" width="14.7109375" style="0" customWidth="1"/>
    <col min="2" max="2" width="14.140625" style="0" customWidth="1"/>
    <col min="3" max="3" width="13.57421875" style="0" customWidth="1"/>
    <col min="4" max="4" width="13.7109375" style="0" customWidth="1"/>
    <col min="5" max="5" width="17.28125" style="0" customWidth="1"/>
    <col min="6" max="6" width="12.28125" style="0" customWidth="1"/>
    <col min="7" max="8" width="11.57421875" style="0" customWidth="1"/>
    <col min="9" max="9" width="12.140625" style="0" customWidth="1"/>
    <col min="10" max="10" width="11.57421875" style="0" customWidth="1"/>
    <col min="11" max="11" width="12.57421875" style="0" customWidth="1"/>
    <col min="12" max="13" width="11.57421875" style="0" customWidth="1"/>
    <col min="14" max="14" width="12.57421875" style="0" customWidth="1"/>
    <col min="15" max="16384" width="11.57421875" style="0" customWidth="1"/>
  </cols>
  <sheetData>
    <row r="1" ht="27.75" customHeight="1"/>
    <row r="2" ht="58.5" customHeight="1"/>
    <row r="3" ht="16.5" customHeight="1"/>
    <row r="13" ht="12.75" customHeight="1"/>
    <row r="14" ht="18.75" customHeight="1"/>
    <row r="15" ht="16.5" customHeight="1"/>
    <row r="16" ht="17.25" customHeight="1"/>
    <row r="17" ht="17.25" customHeight="1"/>
    <row r="18" ht="12.75" customHeight="1"/>
    <row r="19" ht="13.5" customHeight="1"/>
    <row r="20" ht="29.25" customHeight="1"/>
    <row r="21" ht="17.25" customHeight="1"/>
    <row r="22" ht="17.25" customHeight="1"/>
    <row r="23" ht="17.25" customHeight="1"/>
    <row r="43" ht="12.75" customHeight="1"/>
    <row r="47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lolo</dc:creator>
  <cp:keywords/>
  <dc:description/>
  <cp:lastModifiedBy>Laurent Pateux</cp:lastModifiedBy>
  <cp:lastPrinted>2010-10-27T23:11:58Z</cp:lastPrinted>
  <dcterms:created xsi:type="dcterms:W3CDTF">2010-10-27T23:05:28Z</dcterms:created>
  <dcterms:modified xsi:type="dcterms:W3CDTF">2013-11-04T09:10:20Z</dcterms:modified>
  <cp:category/>
  <cp:version/>
  <cp:contentType/>
  <cp:contentStatus/>
  <cp:revision>2</cp:revision>
</cp:coreProperties>
</file>