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855" windowHeight="7170" activeTab="3"/>
  </bookViews>
  <sheets>
    <sheet name="Index" sheetId="4" r:id="rId1"/>
    <sheet name="Etape1" sheetId="1" r:id="rId2"/>
    <sheet name="Etape2" sheetId="3" r:id="rId3"/>
    <sheet name="PERSO" sheetId="5" r:id="rId4"/>
    <sheet name="Tables" sheetId="2" r:id="rId5"/>
  </sheets>
  <definedNames>
    <definedName name="_">Tables!$H$1:$H$2</definedName>
    <definedName name="Apti_cano" localSheetId="4">Tables!$F$55:$G$55</definedName>
    <definedName name="Apti_Cano">Tables!$F$55:$G$55</definedName>
    <definedName name="choix">Tables!#REF!</definedName>
    <definedName name="colav">Tables!$H$180:$H$198</definedName>
    <definedName name="colc">Etape1!$Q$4:$Q$5</definedName>
    <definedName name="cold">Etape1!$R$4:$R$9</definedName>
    <definedName name="color">Tables!$G$181:$G$198</definedName>
    <definedName name="colv">Etape1!$S$4:$S$9</definedName>
    <definedName name="Connaissance__OCG">Tables!$H$5:$H$11</definedName>
    <definedName name="dom">Tables!#REF!</definedName>
    <definedName name="Environnement__Urbain">Tables!$H$28:$H$34</definedName>
    <definedName name="Origines">Tables!$B$4:$B$51</definedName>
    <definedName name="score_faible">Tables!$G$5:$G$6</definedName>
    <definedName name="score_fort">Tables!$G$5:$G$8</definedName>
    <definedName name="val">Tables!#REF!</definedName>
    <definedName name="valA">Tables!#REF!</definedName>
    <definedName name="valB">Tables!#REF!</definedName>
    <definedName name="_xlnm.Print_Area" localSheetId="2">Etape2!$A$1:$AB$38</definedName>
    <definedName name="_xlnm.Print_Area" localSheetId="3">PERSO!$A$1:$N$50</definedName>
  </definedNames>
  <calcPr calcId="125725"/>
</workbook>
</file>

<file path=xl/calcChain.xml><?xml version="1.0" encoding="utf-8"?>
<calcChain xmlns="http://schemas.openxmlformats.org/spreadsheetml/2006/main">
  <c r="E41" i="3"/>
  <c r="K8" i="5" s="1"/>
  <c r="E42" i="3"/>
  <c r="K9" i="5" s="1"/>
  <c r="E43" i="3"/>
  <c r="K10" i="5" s="1"/>
  <c r="D41" i="3"/>
  <c r="L8" i="5" s="1"/>
  <c r="D42" i="3"/>
  <c r="L9" i="5" s="1"/>
  <c r="D43" i="3"/>
  <c r="L10" i="5" s="1"/>
  <c r="D40" i="3"/>
  <c r="L7" i="5" s="1"/>
  <c r="E40" i="3"/>
  <c r="I8" i="5"/>
  <c r="I9"/>
  <c r="I10"/>
  <c r="I7"/>
  <c r="D41"/>
  <c r="D42"/>
  <c r="D44"/>
  <c r="D45"/>
  <c r="B41"/>
  <c r="D43"/>
  <c r="F45"/>
  <c r="D40"/>
  <c r="B45"/>
  <c r="F41"/>
  <c r="F42"/>
  <c r="F43"/>
  <c r="F44"/>
  <c r="B42"/>
  <c r="B43"/>
  <c r="B44"/>
  <c r="D47"/>
  <c r="B25"/>
  <c r="E30"/>
  <c r="F7" i="3"/>
  <c r="X16" i="1" l="1"/>
  <c r="W16"/>
  <c r="K7" i="5"/>
  <c r="C41" i="3"/>
  <c r="J8" i="5" s="1"/>
  <c r="C42" i="3"/>
  <c r="J9" i="5" s="1"/>
  <c r="C43" i="3"/>
  <c r="J10" i="5" s="1"/>
  <c r="C40" i="3"/>
  <c r="J7" i="5" s="1"/>
  <c r="M14" i="3"/>
  <c r="E15" i="5" s="1"/>
  <c r="D26" i="3"/>
  <c r="D27"/>
  <c r="D28"/>
  <c r="D29"/>
  <c r="D30"/>
  <c r="D31"/>
  <c r="D32"/>
  <c r="D33"/>
  <c r="D34"/>
  <c r="D25"/>
  <c r="C26"/>
  <c r="C27"/>
  <c r="C28"/>
  <c r="C29"/>
  <c r="C30"/>
  <c r="C31"/>
  <c r="C32"/>
  <c r="C33"/>
  <c r="C34"/>
  <c r="C25"/>
  <c r="D14"/>
  <c r="D15"/>
  <c r="D16"/>
  <c r="D17"/>
  <c r="D18"/>
  <c r="D19"/>
  <c r="D20"/>
  <c r="D21"/>
  <c r="D22"/>
  <c r="D13"/>
  <c r="C14"/>
  <c r="C15"/>
  <c r="C16"/>
  <c r="C17"/>
  <c r="C18"/>
  <c r="C19"/>
  <c r="C20"/>
  <c r="C21"/>
  <c r="C22"/>
  <c r="C13"/>
  <c r="L170" i="2"/>
  <c r="B4" i="3"/>
  <c r="B3"/>
  <c r="B24" s="1"/>
  <c r="U20" i="1"/>
  <c r="U19"/>
  <c r="N22" i="3"/>
  <c r="N23"/>
  <c r="N24"/>
  <c r="N25"/>
  <c r="N26"/>
  <c r="N27"/>
  <c r="N28"/>
  <c r="N21"/>
  <c r="J22"/>
  <c r="J23"/>
  <c r="J24"/>
  <c r="J25"/>
  <c r="J26"/>
  <c r="J27"/>
  <c r="J28"/>
  <c r="J29"/>
  <c r="J21"/>
  <c r="F22"/>
  <c r="F23"/>
  <c r="F25"/>
  <c r="F26"/>
  <c r="F27"/>
  <c r="F28"/>
  <c r="F29"/>
  <c r="F30"/>
  <c r="F31"/>
  <c r="F32"/>
  <c r="F33"/>
  <c r="F34"/>
  <c r="F35"/>
  <c r="F36"/>
  <c r="F37"/>
  <c r="F21"/>
  <c r="N8"/>
  <c r="N9"/>
  <c r="N10"/>
  <c r="N11"/>
  <c r="N12"/>
  <c r="N13"/>
  <c r="N14"/>
  <c r="N7"/>
  <c r="J8"/>
  <c r="J9"/>
  <c r="J10"/>
  <c r="J11"/>
  <c r="J12"/>
  <c r="J13"/>
  <c r="J14"/>
  <c r="J7"/>
  <c r="F8"/>
  <c r="F9"/>
  <c r="F10"/>
  <c r="F11"/>
  <c r="F12"/>
  <c r="F13"/>
  <c r="F14"/>
  <c r="F15"/>
  <c r="F16"/>
  <c r="F17"/>
  <c r="F18"/>
  <c r="C30" i="1"/>
  <c r="F24" i="3" s="1"/>
  <c r="U17" i="1"/>
  <c r="U16"/>
  <c r="U15"/>
  <c r="U14"/>
  <c r="U13"/>
  <c r="U12"/>
  <c r="U11"/>
  <c r="U10"/>
  <c r="Q58" s="1"/>
  <c r="U9"/>
  <c r="U8"/>
  <c r="D24" i="3" l="1"/>
  <c r="F40" i="5"/>
  <c r="S52" i="1"/>
  <c r="S64"/>
  <c r="S54"/>
  <c r="S72"/>
  <c r="S53"/>
  <c r="S73"/>
  <c r="S51"/>
  <c r="S59"/>
  <c r="S79"/>
  <c r="S63"/>
  <c r="S81"/>
  <c r="S70"/>
  <c r="S39"/>
  <c r="S55"/>
  <c r="S74"/>
  <c r="S61"/>
  <c r="S77"/>
  <c r="S80"/>
  <c r="S25"/>
  <c r="C24" i="3"/>
  <c r="D23" s="1"/>
  <c r="B12"/>
  <c r="B40" i="5" s="1"/>
  <c r="S37" i="1"/>
  <c r="S24"/>
  <c r="S38"/>
  <c r="S40"/>
  <c r="S69"/>
  <c r="S33"/>
  <c r="S44"/>
  <c r="S49"/>
  <c r="S60"/>
  <c r="S75"/>
  <c r="S42"/>
  <c r="S31"/>
  <c r="S45"/>
  <c r="S35"/>
  <c r="S29"/>
  <c r="S57"/>
  <c r="S82"/>
  <c r="S62"/>
  <c r="S66"/>
  <c r="S23"/>
  <c r="S46"/>
  <c r="S22"/>
  <c r="S30"/>
  <c r="S26"/>
  <c r="S41"/>
  <c r="S78"/>
  <c r="S65"/>
  <c r="S67"/>
  <c r="S50"/>
  <c r="S32"/>
  <c r="S48"/>
  <c r="S43"/>
  <c r="S76"/>
  <c r="S71"/>
  <c r="S58"/>
  <c r="S36"/>
  <c r="S68"/>
  <c r="S47"/>
  <c r="S34"/>
  <c r="S28"/>
  <c r="S56"/>
  <c r="B35" i="3" l="1"/>
  <c r="D12"/>
  <c r="C12"/>
  <c r="D10" s="1"/>
  <c r="D35" s="1"/>
  <c r="U6" i="1"/>
  <c r="U5"/>
  <c r="U4"/>
  <c r="Q9"/>
  <c r="Q7"/>
  <c r="L4"/>
  <c r="Q8"/>
  <c r="L3"/>
  <c r="R24" l="1"/>
  <c r="T24" s="1"/>
  <c r="E29" s="1"/>
  <c r="R51"/>
  <c r="T51" s="1"/>
  <c r="I27" s="1"/>
  <c r="R79"/>
  <c r="T79" s="1"/>
  <c r="I35" s="1"/>
  <c r="R81"/>
  <c r="T81" s="1"/>
  <c r="R77"/>
  <c r="T77" s="1"/>
  <c r="M33" s="1"/>
  <c r="R80"/>
  <c r="T80" s="1"/>
  <c r="E42" s="1"/>
  <c r="R53"/>
  <c r="T53" s="1"/>
  <c r="I29" s="1"/>
  <c r="R70"/>
  <c r="T70" s="1"/>
  <c r="I33" s="1"/>
  <c r="R25"/>
  <c r="T25" s="1"/>
  <c r="M28" s="1"/>
  <c r="R73"/>
  <c r="T73" s="1"/>
  <c r="M32" s="1"/>
  <c r="R52"/>
  <c r="T52" s="1"/>
  <c r="I28" s="1"/>
  <c r="R64"/>
  <c r="T64" s="1"/>
  <c r="I32" s="1"/>
  <c r="R54"/>
  <c r="T54" s="1"/>
  <c r="M27" s="1"/>
  <c r="R72"/>
  <c r="T72" s="1"/>
  <c r="M31" s="1"/>
  <c r="R59"/>
  <c r="T59" s="1"/>
  <c r="I31" s="1"/>
  <c r="R63"/>
  <c r="T63" s="1"/>
  <c r="M30" s="1"/>
  <c r="R39"/>
  <c r="T39" s="1"/>
  <c r="E43" s="1"/>
  <c r="R55"/>
  <c r="T55" s="1"/>
  <c r="I30" s="1"/>
  <c r="R74"/>
  <c r="T74" s="1"/>
  <c r="I34" s="1"/>
  <c r="R61"/>
  <c r="T61" s="1"/>
  <c r="M29" s="1"/>
  <c r="S27"/>
  <c r="E10"/>
  <c r="G6" i="3" s="1"/>
  <c r="C7" i="5" s="1"/>
  <c r="R38" i="1"/>
  <c r="T38" s="1"/>
  <c r="R58"/>
  <c r="T58" s="1"/>
  <c r="R71"/>
  <c r="T71" s="1"/>
  <c r="E34" s="1"/>
  <c r="R76"/>
  <c r="T76" s="1"/>
  <c r="E38" s="1"/>
  <c r="R43"/>
  <c r="T43" s="1"/>
  <c r="E12" s="1"/>
  <c r="R48"/>
  <c r="T48" s="1"/>
  <c r="E16" s="1"/>
  <c r="R32"/>
  <c r="T32" s="1"/>
  <c r="E20" s="1"/>
  <c r="R50"/>
  <c r="T50" s="1"/>
  <c r="I13" s="1"/>
  <c r="R67"/>
  <c r="T67" s="1"/>
  <c r="I17" s="1"/>
  <c r="R65"/>
  <c r="T65" s="1"/>
  <c r="M13" s="1"/>
  <c r="R36"/>
  <c r="T36" s="1"/>
  <c r="M16" s="1"/>
  <c r="R41"/>
  <c r="T41" s="1"/>
  <c r="E27" s="1"/>
  <c r="R26"/>
  <c r="T26" s="1"/>
  <c r="E33" s="1"/>
  <c r="R30"/>
  <c r="T30" s="1"/>
  <c r="R22"/>
  <c r="T22" s="1"/>
  <c r="E15" s="1"/>
  <c r="R31"/>
  <c r="T31" s="1"/>
  <c r="E19" s="1"/>
  <c r="R23"/>
  <c r="T23" s="1"/>
  <c r="I12" s="1"/>
  <c r="R66"/>
  <c r="T66" s="1"/>
  <c r="I16" s="1"/>
  <c r="R62"/>
  <c r="T62" s="1"/>
  <c r="R78"/>
  <c r="T78" s="1"/>
  <c r="M15" s="1"/>
  <c r="R49"/>
  <c r="T49" s="1"/>
  <c r="E28" s="1"/>
  <c r="R57"/>
  <c r="T57" s="1"/>
  <c r="R29"/>
  <c r="T29" s="1"/>
  <c r="E36" s="1"/>
  <c r="R35"/>
  <c r="T35" s="1"/>
  <c r="E40" s="1"/>
  <c r="R45"/>
  <c r="T45" s="1"/>
  <c r="E14" s="1"/>
  <c r="R47"/>
  <c r="T47" s="1"/>
  <c r="R42"/>
  <c r="T42" s="1"/>
  <c r="I11" s="1"/>
  <c r="R75"/>
  <c r="T75" s="1"/>
  <c r="I15" s="1"/>
  <c r="R60"/>
  <c r="T60" s="1"/>
  <c r="M11" s="1"/>
  <c r="R37"/>
  <c r="R82"/>
  <c r="T82" s="1"/>
  <c r="M18" s="1"/>
  <c r="R56"/>
  <c r="T56" s="1"/>
  <c r="R28"/>
  <c r="T28" s="1"/>
  <c r="E35" s="1"/>
  <c r="R34"/>
  <c r="T34" s="1"/>
  <c r="E39" s="1"/>
  <c r="R44"/>
  <c r="T44" s="1"/>
  <c r="R46"/>
  <c r="T46" s="1"/>
  <c r="R33"/>
  <c r="T33" s="1"/>
  <c r="R69"/>
  <c r="T69" s="1"/>
  <c r="I14" s="1"/>
  <c r="R68"/>
  <c r="T68" s="1"/>
  <c r="I18" s="1"/>
  <c r="R40"/>
  <c r="T40" s="1"/>
  <c r="E11" s="1"/>
  <c r="R18"/>
  <c r="T18" s="1"/>
  <c r="M9" s="1"/>
  <c r="N9" s="1"/>
  <c r="O5" i="3" s="1"/>
  <c r="Q5" s="1"/>
  <c r="R17" i="1"/>
  <c r="T17" s="1"/>
  <c r="I9" s="1"/>
  <c r="J9" s="1"/>
  <c r="K5" i="3" s="1"/>
  <c r="M5" s="1"/>
  <c r="E6" i="5" s="1"/>
  <c r="F30" i="1"/>
  <c r="G24" i="3" s="1"/>
  <c r="I24" s="1"/>
  <c r="C25" i="5" s="1"/>
  <c r="R21" i="1"/>
  <c r="T21" s="1"/>
  <c r="M25" s="1"/>
  <c r="N25" s="1"/>
  <c r="O19" i="3" s="1"/>
  <c r="Q19" s="1"/>
  <c r="G20" i="5" s="1"/>
  <c r="R16" i="1"/>
  <c r="T16" s="1"/>
  <c r="E9" s="1"/>
  <c r="F9" s="1"/>
  <c r="G5" i="3" s="1"/>
  <c r="I5" s="1"/>
  <c r="C6" i="5" s="1"/>
  <c r="R20" i="1"/>
  <c r="T20" s="1"/>
  <c r="I25" s="1"/>
  <c r="J25" s="1"/>
  <c r="K19" i="3" s="1"/>
  <c r="M19" s="1"/>
  <c r="E20" i="5" s="1"/>
  <c r="R19" i="1"/>
  <c r="T19" s="1"/>
  <c r="E25" s="1"/>
  <c r="F25" s="1"/>
  <c r="G19" i="3" s="1"/>
  <c r="I19" s="1"/>
  <c r="C20" i="5" s="1"/>
  <c r="I26" i="1"/>
  <c r="K20" i="3" s="1"/>
  <c r="E21" i="5" s="1"/>
  <c r="E26" i="1"/>
  <c r="G20" i="3" s="1"/>
  <c r="C21" i="5" s="1"/>
  <c r="M10" i="1"/>
  <c r="O6" i="3" s="1"/>
  <c r="G7" i="5" s="1"/>
  <c r="M26" i="1"/>
  <c r="O20" i="3" s="1"/>
  <c r="G21" i="5" s="1"/>
  <c r="I10" i="1"/>
  <c r="K6" i="3" s="1"/>
  <c r="E7" i="5" s="1"/>
  <c r="G6" l="1"/>
  <c r="C6" i="3"/>
  <c r="G46" i="5" s="1"/>
  <c r="F47" s="1"/>
  <c r="F48" s="1"/>
  <c r="E32" i="1"/>
  <c r="E31"/>
  <c r="F31" s="1"/>
  <c r="G25" i="3" s="1"/>
  <c r="I25" s="1"/>
  <c r="C26" i="5" s="1"/>
  <c r="J35" i="1"/>
  <c r="K29" i="3" s="1"/>
  <c r="M29" s="1"/>
  <c r="E29" i="5" s="1"/>
  <c r="E37" i="1"/>
  <c r="E22"/>
  <c r="F22" s="1"/>
  <c r="G18" i="3" s="1"/>
  <c r="I18" s="1"/>
  <c r="C19" i="5" s="1"/>
  <c r="M34" i="1"/>
  <c r="N34" s="1"/>
  <c r="O28" i="3" s="1"/>
  <c r="Q28" s="1"/>
  <c r="G29" i="5" s="1"/>
  <c r="N28" i="1"/>
  <c r="O22" i="3" s="1"/>
  <c r="Q22" s="1"/>
  <c r="G23" i="5" s="1"/>
  <c r="E13" i="1"/>
  <c r="F13" s="1"/>
  <c r="G9" i="3" s="1"/>
  <c r="I9" s="1"/>
  <c r="C10" i="5" s="1"/>
  <c r="N27" i="1"/>
  <c r="O21" i="3" s="1"/>
  <c r="Q21" s="1"/>
  <c r="G22" i="5" s="1"/>
  <c r="M12" i="1"/>
  <c r="N12" s="1"/>
  <c r="O8" i="3" s="1"/>
  <c r="Q8" s="1"/>
  <c r="G9" i="5" s="1"/>
  <c r="F40" i="1"/>
  <c r="G34" i="3" s="1"/>
  <c r="I34" s="1"/>
  <c r="C35" i="5" s="1"/>
  <c r="E21" i="1"/>
  <c r="F21" s="1"/>
  <c r="G17" i="3" s="1"/>
  <c r="I17" s="1"/>
  <c r="C18" i="5" s="1"/>
  <c r="J32" i="1"/>
  <c r="K26" i="3" s="1"/>
  <c r="M26" s="1"/>
  <c r="E26" i="5" s="1"/>
  <c r="M17" i="1"/>
  <c r="N17" s="1"/>
  <c r="O13" i="3" s="1"/>
  <c r="Q13" s="1"/>
  <c r="G14" i="5" s="1"/>
  <c r="E17" i="1"/>
  <c r="E18"/>
  <c r="F18" s="1"/>
  <c r="G14" i="3" s="1"/>
  <c r="I14" s="1"/>
  <c r="C15" i="5" s="1"/>
  <c r="N31" i="1"/>
  <c r="O25" i="3" s="1"/>
  <c r="Q25" s="1"/>
  <c r="G26" i="5" s="1"/>
  <c r="J33" i="1"/>
  <c r="K27" i="3" s="1"/>
  <c r="M27" s="1"/>
  <c r="E27" i="5" s="1"/>
  <c r="J30" i="1"/>
  <c r="K24" i="3" s="1"/>
  <c r="M24" s="1"/>
  <c r="E24" i="5" s="1"/>
  <c r="F34" i="1"/>
  <c r="G28" i="3" s="1"/>
  <c r="I28" s="1"/>
  <c r="C29" i="5" s="1"/>
  <c r="F42" i="1"/>
  <c r="G36" i="3" s="1"/>
  <c r="I36" s="1"/>
  <c r="C37" i="5" s="1"/>
  <c r="J15" i="1"/>
  <c r="K11" i="3" s="1"/>
  <c r="M10" s="1"/>
  <c r="E11" i="5" s="1"/>
  <c r="N30" i="1"/>
  <c r="O24" i="3" s="1"/>
  <c r="Q24" s="1"/>
  <c r="G25" i="5" s="1"/>
  <c r="J29" i="1"/>
  <c r="K23" i="3" s="1"/>
  <c r="M23" s="1"/>
  <c r="E23" i="5" s="1"/>
  <c r="J28" i="1"/>
  <c r="K22" i="3" s="1"/>
  <c r="M22" s="1"/>
  <c r="J27" i="1"/>
  <c r="K21" i="3" s="1"/>
  <c r="M21" s="1"/>
  <c r="E22" i="5" s="1"/>
  <c r="F15" i="1"/>
  <c r="G11" i="3" s="1"/>
  <c r="I11" s="1"/>
  <c r="C12" i="5" s="1"/>
  <c r="R27" i="1"/>
  <c r="T27" s="1"/>
  <c r="M14" s="1"/>
  <c r="N14" s="1"/>
  <c r="O10" i="3" s="1"/>
  <c r="Q10" s="1"/>
  <c r="G11" i="5" s="1"/>
  <c r="N13" i="1"/>
  <c r="O9" i="3" s="1"/>
  <c r="Q9" s="1"/>
  <c r="G10" i="5" s="1"/>
  <c r="N15" i="1"/>
  <c r="O11" i="3" s="1"/>
  <c r="Q11" s="1"/>
  <c r="G12" i="5" s="1"/>
  <c r="C5" i="3"/>
  <c r="C46" i="5" s="1"/>
  <c r="F14" i="1"/>
  <c r="G10" i="3" s="1"/>
  <c r="I10" s="1"/>
  <c r="C11" i="5" s="1"/>
  <c r="T37" i="1"/>
  <c r="F37"/>
  <c r="G31" i="3" s="1"/>
  <c r="I31" s="1"/>
  <c r="C32" i="5" s="1"/>
  <c r="F19" i="1"/>
  <c r="G15" i="3" s="1"/>
  <c r="I15" s="1"/>
  <c r="C16" i="5" s="1"/>
  <c r="F17" i="1"/>
  <c r="G13" i="3" s="1"/>
  <c r="I13" s="1"/>
  <c r="C14" i="5" s="1"/>
  <c r="F16" i="1"/>
  <c r="G12" i="3" s="1"/>
  <c r="I12" s="1"/>
  <c r="C13" i="5" s="1"/>
  <c r="F32" i="1"/>
  <c r="G26" i="3" s="1"/>
  <c r="I26" s="1"/>
  <c r="C27" i="5" s="1"/>
  <c r="F29" i="1"/>
  <c r="G23" i="3" s="1"/>
  <c r="I23" s="1"/>
  <c r="C24" i="5" s="1"/>
  <c r="J12" i="1"/>
  <c r="K8" i="3" s="1"/>
  <c r="M7" s="1"/>
  <c r="E8" i="5" s="1"/>
  <c r="J16" i="1"/>
  <c r="K12" i="3" s="1"/>
  <c r="M11" s="1"/>
  <c r="E12" i="5" s="1"/>
  <c r="J14" i="1"/>
  <c r="K10" i="3" s="1"/>
  <c r="M9" s="1"/>
  <c r="E10" i="5" s="1"/>
  <c r="F28" i="1"/>
  <c r="G22" i="3" s="1"/>
  <c r="I22" s="1"/>
  <c r="C23" i="5" s="1"/>
  <c r="J13" i="1"/>
  <c r="K9" i="3" s="1"/>
  <c r="M8" s="1"/>
  <c r="E9" i="5" s="1"/>
  <c r="F38" i="1"/>
  <c r="G32" i="3" s="1"/>
  <c r="I32" s="1"/>
  <c r="C33" i="5" s="1"/>
  <c r="N33" i="1"/>
  <c r="O27" i="3" s="1"/>
  <c r="Q27" s="1"/>
  <c r="G28" i="5" s="1"/>
  <c r="N16" i="1"/>
  <c r="O12" i="3" s="1"/>
  <c r="Q12" s="1"/>
  <c r="G13" i="5" s="1"/>
  <c r="J31" i="1"/>
  <c r="K25" i="3" s="1"/>
  <c r="M25" s="1"/>
  <c r="E25" i="5" s="1"/>
  <c r="N11" i="1"/>
  <c r="O7" i="3" s="1"/>
  <c r="Q7" s="1"/>
  <c r="G8" i="5" s="1"/>
  <c r="J17" i="1"/>
  <c r="K13" i="3" s="1"/>
  <c r="M12" s="1"/>
  <c r="E13" i="5" s="1"/>
  <c r="J18" i="1"/>
  <c r="K14" i="3" s="1"/>
  <c r="M13" s="1"/>
  <c r="E14" i="5" s="1"/>
  <c r="F43" i="1"/>
  <c r="G37" i="3" s="1"/>
  <c r="I37" s="1"/>
  <c r="C38" i="5" s="1"/>
  <c r="F11" i="1"/>
  <c r="G7" i="3" s="1"/>
  <c r="I7" s="1"/>
  <c r="C8" i="5" s="1"/>
  <c r="F39" i="1"/>
  <c r="G33" i="3" s="1"/>
  <c r="I33" s="1"/>
  <c r="C34" i="5" s="1"/>
  <c r="F33" i="1"/>
  <c r="G27" i="3" s="1"/>
  <c r="I27" s="1"/>
  <c r="C28" i="5" s="1"/>
  <c r="F20" i="1"/>
  <c r="G16" i="3" s="1"/>
  <c r="I16" s="1"/>
  <c r="C17" i="5" s="1"/>
  <c r="N29" i="1"/>
  <c r="O23" i="3" s="1"/>
  <c r="Q23" s="1"/>
  <c r="G24" i="5" s="1"/>
  <c r="F12" i="1"/>
  <c r="G8" i="3" s="1"/>
  <c r="I8" s="1"/>
  <c r="C9" i="5" s="1"/>
  <c r="F27" i="1"/>
  <c r="G21" i="3" s="1"/>
  <c r="I21" s="1"/>
  <c r="C22" i="5" s="1"/>
  <c r="J11" i="1"/>
  <c r="K7" i="3" s="1"/>
  <c r="J34" i="1"/>
  <c r="K28" i="3" s="1"/>
  <c r="M28" s="1"/>
  <c r="E28" i="5" s="1"/>
  <c r="N32" i="1"/>
  <c r="O26" i="3" s="1"/>
  <c r="Q26" s="1"/>
  <c r="G27" i="5" s="1"/>
  <c r="F36" i="1"/>
  <c r="G30" i="3" s="1"/>
  <c r="I30" s="1"/>
  <c r="C31" i="5" s="1"/>
  <c r="F35" i="1"/>
  <c r="G29" i="3" s="1"/>
  <c r="I29" s="1"/>
  <c r="C30" i="5" s="1"/>
  <c r="B48" l="1"/>
  <c r="B47"/>
  <c r="B50"/>
  <c r="B49"/>
  <c r="E41" i="1"/>
  <c r="F41" s="1"/>
  <c r="G35" i="3" s="1"/>
  <c r="I35" s="1"/>
  <c r="C36" i="5" s="1"/>
  <c r="N18" i="1"/>
  <c r="O14" i="3" s="1"/>
  <c r="Q14" s="1"/>
  <c r="G15" i="5" s="1"/>
</calcChain>
</file>

<file path=xl/comments1.xml><?xml version="1.0" encoding="utf-8"?>
<comments xmlns="http://schemas.openxmlformats.org/spreadsheetml/2006/main">
  <authors>
    <author>Guilhan</author>
  </authors>
  <commentList>
    <comment ref="D8" authorId="0">
      <text>
        <r>
          <rPr>
            <sz val="9"/>
            <color indexed="81"/>
            <rFont val="Tahoma"/>
            <family val="2"/>
          </rPr>
          <t xml:space="preserve">Points à attribuer à la création 
</t>
        </r>
        <r>
          <rPr>
            <b/>
            <sz val="9"/>
            <color indexed="81"/>
            <rFont val="Tahoma"/>
            <family val="2"/>
          </rPr>
          <t xml:space="preserve">Caractéristiques : 
</t>
        </r>
        <r>
          <rPr>
            <sz val="9"/>
            <color indexed="81"/>
            <rFont val="Tahoma"/>
            <family val="2"/>
          </rPr>
          <t xml:space="preserve">4-3-3-3-3-2
</t>
        </r>
        <r>
          <rPr>
            <b/>
            <sz val="9"/>
            <color indexed="81"/>
            <rFont val="Tahoma"/>
            <family val="2"/>
          </rPr>
          <t xml:space="preserve">Compétences : </t>
        </r>
        <r>
          <rPr>
            <sz val="9"/>
            <color indexed="81"/>
            <rFont val="Tahoma"/>
            <family val="2"/>
          </rPr>
          <t xml:space="preserve">
3-3 / 2-2-2-2-2 / 1-1-1-1
</t>
        </r>
        <r>
          <rPr>
            <sz val="8"/>
            <color indexed="81"/>
            <rFont val="Tahoma"/>
            <family val="2"/>
          </rPr>
          <t>Domaine faible : 1 uniquement</t>
        </r>
      </text>
    </comment>
    <comment ref="E8" authorId="0">
      <text>
        <r>
          <rPr>
            <sz val="9"/>
            <color indexed="81"/>
            <rFont val="Tahoma"/>
            <family val="2"/>
          </rPr>
          <t>Points bonus de l'</t>
        </r>
        <r>
          <rPr>
            <b/>
            <sz val="9"/>
            <color indexed="81"/>
            <rFont val="Tahoma"/>
            <family val="2"/>
          </rPr>
          <t>Origine</t>
        </r>
        <r>
          <rPr>
            <sz val="9"/>
            <color indexed="81"/>
            <rFont val="Tahoma"/>
            <family val="2"/>
          </rPr>
          <t xml:space="preserve"> 
et de l'</t>
        </r>
        <r>
          <rPr>
            <b/>
            <sz val="9"/>
            <color indexed="81"/>
            <rFont val="Tahoma"/>
            <family val="2"/>
          </rPr>
          <t>Archétype</t>
        </r>
      </text>
    </comment>
  </commentList>
</comments>
</file>

<file path=xl/comments2.xml><?xml version="1.0" encoding="utf-8"?>
<comments xmlns="http://schemas.openxmlformats.org/spreadsheetml/2006/main">
  <authors>
    <author>Guilhan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10 points maximum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A la création : 
2 Basiques ou 1 Avancée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<sst xmlns="http://schemas.openxmlformats.org/spreadsheetml/2006/main" count="1369" uniqueCount="717">
  <si>
    <t>Origine</t>
  </si>
  <si>
    <t>Attribut bonus</t>
  </si>
  <si>
    <t>OCG (Employé)</t>
  </si>
  <si>
    <t>Agilité</t>
  </si>
  <si>
    <t>Bureaucratie</t>
  </si>
  <si>
    <t>OCG (Cadre)</t>
  </si>
  <si>
    <t>Intelligence</t>
  </si>
  <si>
    <t>Commerce</t>
  </si>
  <si>
    <t>OCG Frazer (Employé)</t>
  </si>
  <si>
    <t>Perception</t>
  </si>
  <si>
    <t>OCG Frazer (Cadre)</t>
  </si>
  <si>
    <t>Stratégie</t>
  </si>
  <si>
    <t>OCG Galatic (Employé)</t>
  </si>
  <si>
    <t>OCG Galatic (Cadre)</t>
  </si>
  <si>
    <t>OCG Sécurity (Employé)</t>
  </si>
  <si>
    <t>OCG Sécurity (Cadre)</t>
  </si>
  <si>
    <t>Présence</t>
  </si>
  <si>
    <t>Carrure</t>
  </si>
  <si>
    <t>Tactique</t>
  </si>
  <si>
    <t>Commandement</t>
  </si>
  <si>
    <t>Barrens (Esclave)</t>
  </si>
  <si>
    <t>Barrens (Pillard)</t>
  </si>
  <si>
    <t>Sang Froid</t>
  </si>
  <si>
    <t>Intimidation</t>
  </si>
  <si>
    <t>Barrens Barossa (Esclave)</t>
  </si>
  <si>
    <t>Barrens Barossa (Pillard)</t>
  </si>
  <si>
    <t>Barrens Khan (Esclave)</t>
  </si>
  <si>
    <t>Technologie</t>
  </si>
  <si>
    <t>Barrens Khan (Pillard)</t>
  </si>
  <si>
    <t>Barrens Horde Noire (Esclave)</t>
  </si>
  <si>
    <t>Barrens Horde Noire (Pillard)</t>
  </si>
  <si>
    <t>Sol (Serf)</t>
  </si>
  <si>
    <t>Sol (Noble)</t>
  </si>
  <si>
    <t>Sol Belassica (Serf)</t>
  </si>
  <si>
    <t>Sol Belassica (Noble)</t>
  </si>
  <si>
    <t>Sol Démétriès (Serf)</t>
  </si>
  <si>
    <t>Sol Démétriès (Noble)</t>
  </si>
  <si>
    <t>Sol Liber (Serf)</t>
  </si>
  <si>
    <t>Sol Liber (Noble)</t>
  </si>
  <si>
    <t>Etiquette</t>
  </si>
  <si>
    <t>Séduction</t>
  </si>
  <si>
    <t>Eloquence</t>
  </si>
  <si>
    <t>Athlétisme</t>
  </si>
  <si>
    <t>Ligue (Citoyen)</t>
  </si>
  <si>
    <t>Ligue (Fonctionnaire)</t>
  </si>
  <si>
    <t>Ligue D3 (Agent)</t>
  </si>
  <si>
    <t>Ligue Astrodivision (Agent)</t>
  </si>
  <si>
    <t>Ligue Astrodivision (Officier)</t>
  </si>
  <si>
    <t>Ligue D3 (Officier)</t>
  </si>
  <si>
    <t>Ligue R&amp;D (Agent)</t>
  </si>
  <si>
    <t>Ligue R&amp;D (Officier)</t>
  </si>
  <si>
    <t>Navigation</t>
  </si>
  <si>
    <t>Analyse</t>
  </si>
  <si>
    <t>Empire (Militaire)</t>
  </si>
  <si>
    <t>Empire Alphas (Sympathisant)</t>
  </si>
  <si>
    <t>Empire Grande Armada (Matelot)</t>
  </si>
  <si>
    <t>Empire Grande Armada (Officier)</t>
  </si>
  <si>
    <t>Empire Grande Armée (Soldat)</t>
  </si>
  <si>
    <t>Empire Grande Armée (Officier)</t>
  </si>
  <si>
    <t>Recherche</t>
  </si>
  <si>
    <t>Discrétion</t>
  </si>
  <si>
    <t>Environnement (espace)</t>
  </si>
  <si>
    <t>Havana (Pirate)</t>
  </si>
  <si>
    <t>Havana (Indigène)</t>
  </si>
  <si>
    <t>Havana (Fils de Black Mamba)</t>
  </si>
  <si>
    <t>Havana (Fils de Bastardo)</t>
  </si>
  <si>
    <t>Havana (Fils de Frère de la Côte)</t>
  </si>
  <si>
    <t>Havana (Fils de Hijo de Havana)</t>
  </si>
  <si>
    <t>Havana (havanais des côtes)</t>
  </si>
  <si>
    <t>Havana (tribal)</t>
  </si>
  <si>
    <t>Mêlée</t>
  </si>
  <si>
    <t>Détermination</t>
  </si>
  <si>
    <t>Empathie</t>
  </si>
  <si>
    <t>Illégalité</t>
  </si>
  <si>
    <t>Compétence bonus</t>
  </si>
  <si>
    <t>Empire (Civil)</t>
  </si>
  <si>
    <t>Connaissance bonus</t>
  </si>
  <si>
    <t>Humain</t>
  </si>
  <si>
    <t>Mutant</t>
  </si>
  <si>
    <t>Naissance</t>
  </si>
  <si>
    <t>Acrobaties</t>
  </si>
  <si>
    <t>Armes de poing</t>
  </si>
  <si>
    <t>Armes de trait</t>
  </si>
  <si>
    <t>Armes d'épaule</t>
  </si>
  <si>
    <t>[Armes emb.]</t>
  </si>
  <si>
    <t>Armes de jet</t>
  </si>
  <si>
    <t>[Armes lourdes]</t>
  </si>
  <si>
    <t>Athélisme</t>
  </si>
  <si>
    <t>Equitation</t>
  </si>
  <si>
    <t>Déguisement</t>
  </si>
  <si>
    <t>Discretion</t>
  </si>
  <si>
    <t>[Falsification]</t>
  </si>
  <si>
    <t>[Senseurs]</t>
  </si>
  <si>
    <t>[Syst. Sécu]</t>
  </si>
  <si>
    <t>Vigilance</t>
  </si>
  <si>
    <t>Arts (            )</t>
  </si>
  <si>
    <t>[Cartographie]</t>
  </si>
  <si>
    <t>[Esotérisme]</t>
  </si>
  <si>
    <t>Histoire</t>
  </si>
  <si>
    <t>[Ingénierie]</t>
  </si>
  <si>
    <t>[Médecine]</t>
  </si>
  <si>
    <t>[TechnoCog]</t>
  </si>
  <si>
    <t>[Sciences Stellaires]</t>
  </si>
  <si>
    <t>[Démolition]</t>
  </si>
  <si>
    <t>[Pilotage (Voile)]</t>
  </si>
  <si>
    <t>Baratin</t>
  </si>
  <si>
    <t>Comédie</t>
  </si>
  <si>
    <t>Danse</t>
  </si>
  <si>
    <t>Jeux</t>
  </si>
  <si>
    <t>Dressage</t>
  </si>
  <si>
    <t>Illégalités</t>
  </si>
  <si>
    <t>Premiers soins</t>
  </si>
  <si>
    <t>[Sciences Solaires]</t>
  </si>
  <si>
    <t>Techniques</t>
  </si>
  <si>
    <t>Survie</t>
  </si>
  <si>
    <t>Espionnage</t>
  </si>
  <si>
    <t>Sciences</t>
  </si>
  <si>
    <t>Négociation</t>
  </si>
  <si>
    <t>Trempe</t>
  </si>
  <si>
    <t>Santé</t>
  </si>
  <si>
    <t>Archétype</t>
  </si>
  <si>
    <t>Connaissance (OCG)</t>
  </si>
  <si>
    <t>Connaissance (Barrens)</t>
  </si>
  <si>
    <t>Connaissance (Sol)</t>
  </si>
  <si>
    <t>Connaissance (Empire)</t>
  </si>
  <si>
    <t>Connaissance (Ligue)</t>
  </si>
  <si>
    <t>Connaissance (Havana)</t>
  </si>
  <si>
    <t>Artisanat (Cuisine)</t>
  </si>
  <si>
    <t>Artisanat (Forge)</t>
  </si>
  <si>
    <t>Artisanat (Distillerie)</t>
  </si>
  <si>
    <t>Artisanat (Couture)</t>
  </si>
  <si>
    <t>Artisanat (Meuble)</t>
  </si>
  <si>
    <t>Environnement (Espace)</t>
  </si>
  <si>
    <t>Arts (Musique)</t>
  </si>
  <si>
    <t>Arts (Chant)</t>
  </si>
  <si>
    <t>Arts (Poésie)</t>
  </si>
  <si>
    <t>Arts (Dessin)</t>
  </si>
  <si>
    <t>Arts (Tatouage)</t>
  </si>
  <si>
    <t>[Langue (Stellaire)]</t>
  </si>
  <si>
    <t>[Sorcelerie (Vulgaire)]</t>
  </si>
  <si>
    <t>[Sorcelerie (Guerre)]</t>
  </si>
  <si>
    <t>[Sorcelerie (Shalifar)]</t>
  </si>
  <si>
    <t>Domaine 2</t>
  </si>
  <si>
    <t>Domaine 3</t>
  </si>
  <si>
    <t>Domaine 1</t>
  </si>
  <si>
    <t>Comp 1</t>
  </si>
  <si>
    <t>Comp 2</t>
  </si>
  <si>
    <t>Comp3</t>
  </si>
  <si>
    <t>Comp 4</t>
  </si>
  <si>
    <t>Comp 5</t>
  </si>
  <si>
    <t>Comp 6</t>
  </si>
  <si>
    <t>Comp 7</t>
  </si>
  <si>
    <t>Comp 8</t>
  </si>
  <si>
    <t>Comp 9</t>
  </si>
  <si>
    <t>Aptitude 1</t>
  </si>
  <si>
    <t>Aptitude 2</t>
  </si>
  <si>
    <t>Canonnier</t>
  </si>
  <si>
    <t>El Seductor</t>
  </si>
  <si>
    <t>Fusilier</t>
  </si>
  <si>
    <t>Historien</t>
  </si>
  <si>
    <t>Navigateur</t>
  </si>
  <si>
    <t>Ingénieur</t>
  </si>
  <si>
    <t>Maitre de la Sainte Barbe</t>
  </si>
  <si>
    <t>Feu à volonté !</t>
  </si>
  <si>
    <t>El Fuego !</t>
  </si>
  <si>
    <t>Une conquête dans chaque port</t>
  </si>
  <si>
    <t>Sniper</t>
  </si>
  <si>
    <t>Increvable !</t>
  </si>
  <si>
    <t>Puit de science</t>
  </si>
  <si>
    <t>Esprit d'analyse</t>
  </si>
  <si>
    <t>Afterburner</t>
  </si>
  <si>
    <t>Réparation express</t>
  </si>
  <si>
    <t>Scotty special</t>
  </si>
  <si>
    <t>[Sciences Sollaires]</t>
  </si>
  <si>
    <t>Comp 10</t>
  </si>
  <si>
    <t>bis</t>
  </si>
  <si>
    <t>/</t>
  </si>
  <si>
    <t xml:space="preserve"> </t>
  </si>
  <si>
    <t>Connaissance (            )</t>
  </si>
  <si>
    <t>Artisanat  (            )</t>
  </si>
  <si>
    <t>[Langue  (            )]</t>
  </si>
  <si>
    <t>[Sorcelerie  (            )]</t>
  </si>
  <si>
    <t>Aptitude</t>
  </si>
  <si>
    <t>Domaines forts</t>
  </si>
  <si>
    <t>EX</t>
  </si>
  <si>
    <t>Domaine</t>
  </si>
  <si>
    <t>Valeur</t>
  </si>
  <si>
    <t>o</t>
  </si>
  <si>
    <t>n</t>
  </si>
  <si>
    <t>Choix</t>
  </si>
  <si>
    <t>bonus</t>
  </si>
  <si>
    <t>Total</t>
  </si>
  <si>
    <t>points</t>
  </si>
  <si>
    <t>Archetype</t>
  </si>
  <si>
    <t>Bonus</t>
  </si>
  <si>
    <t>Bonus origine</t>
  </si>
  <si>
    <t>Bonus Archétype</t>
  </si>
  <si>
    <t>[Pilotage1  (                  )]</t>
  </si>
  <si>
    <t>[Pilotage2  (                  )]</t>
  </si>
  <si>
    <t>Environnement 1 (              )</t>
  </si>
  <si>
    <t>Environnement 2 (              )</t>
  </si>
  <si>
    <t>Valeur à choisir</t>
  </si>
  <si>
    <t>Calculs automatiques</t>
  </si>
  <si>
    <t>Coût</t>
  </si>
  <si>
    <t xml:space="preserve"> Générateur de personnage ! </t>
  </si>
  <si>
    <t>Etape 1</t>
  </si>
  <si>
    <t>Etape Suivante !</t>
  </si>
  <si>
    <t>RETOUR</t>
  </si>
  <si>
    <t>SUITE</t>
  </si>
  <si>
    <t xml:space="preserve">2) Choix de l'Origine </t>
  </si>
  <si>
    <t>3) Choix de l'Archétype</t>
  </si>
  <si>
    <t xml:space="preserve">4) Répartition des points </t>
  </si>
  <si>
    <t>1) Naissance : Humain ou Mutant</t>
  </si>
  <si>
    <t>5) Choix des Avantages &amp; Défauts</t>
  </si>
  <si>
    <t>6) Choix des Mutations</t>
  </si>
  <si>
    <t>Etape 2</t>
  </si>
  <si>
    <t>1D MF Gratuit en toute circonstance (réservé aux humains)</t>
  </si>
  <si>
    <t>Annonce l'utilisation de MF en dernier</t>
  </si>
  <si>
    <t>pmf sur Négociation (vs autre sexe)</t>
  </si>
  <si>
    <t>pmf sur Trempe en combat</t>
  </si>
  <si>
    <t>pmf sur Arts, Eloquence, Empathie et Séduction</t>
  </si>
  <si>
    <t>MF sur Acrobties et Athlétisme</t>
  </si>
  <si>
    <t xml:space="preserve"> +1 en Connaissance "(Havana)", Détermination, Environnement "( )", Intimidation et Navigation</t>
  </si>
  <si>
    <t>Une action simple de plus pour se déplacer par round</t>
  </si>
  <si>
    <t>(0) Violent</t>
  </si>
  <si>
    <t>(1) Lucide</t>
  </si>
  <si>
    <t>(1) Pied marin</t>
  </si>
  <si>
    <t>(3) Attirant</t>
  </si>
  <si>
    <t>(3) Buveur émérite</t>
  </si>
  <si>
    <t>(3) Courageux</t>
  </si>
  <si>
    <t>(3) Empathe</t>
  </si>
  <si>
    <t>(3) Gaucher</t>
  </si>
  <si>
    <t>(3) Intrépide</t>
  </si>
  <si>
    <t>(3) Loup de mer</t>
  </si>
  <si>
    <t>(3) Rapide</t>
  </si>
  <si>
    <t>(3) Rusé</t>
  </si>
  <si>
    <t>(3) Savant</t>
  </si>
  <si>
    <t>pmf sur Espionnage (pas en combat)</t>
  </si>
  <si>
    <t>pmf sur Sciences</t>
  </si>
  <si>
    <t>(3) Sens développés</t>
  </si>
  <si>
    <t>pmf sur Empathie, Recherche et Vigilance</t>
  </si>
  <si>
    <t>(3) Sexy</t>
  </si>
  <si>
    <t>Over Drive sur Séduction</t>
  </si>
  <si>
    <t>(3) Vaurien</t>
  </si>
  <si>
    <t>pmf sur Négociation et Trempe (vs criminels)</t>
  </si>
  <si>
    <t>(3) Vif</t>
  </si>
  <si>
    <t>pmf sur initiative</t>
  </si>
  <si>
    <t>(3) Ambitieux</t>
  </si>
  <si>
    <t>MF sur Commerce / Illégatités</t>
  </si>
  <si>
    <t>(3) Arnaqueur</t>
  </si>
  <si>
    <t>2 dés bonus avec fausses preuves au lieu de 1</t>
  </si>
  <si>
    <t>(1) Bon Payeur</t>
  </si>
  <si>
    <t>Un point de satisfaction en plus pour l'équipage après le partage du butin</t>
  </si>
  <si>
    <t>Si équipé d'une arme de poing et une arme de mêlée, peut utiliser la compétence de l'une pour l'autre</t>
  </si>
  <si>
    <t>(3) Combattant virevoltant</t>
  </si>
  <si>
    <t xml:space="preserve"> +1 protection au corps à corps si au moins un succès sur son test de mêlée</t>
  </si>
  <si>
    <t>(1) Comptable</t>
  </si>
  <si>
    <t>Arrondit au supérieur les partages de butin</t>
  </si>
  <si>
    <t>(1) Contact</t>
  </si>
  <si>
    <t>Contact avec un PNJ Elite</t>
  </si>
  <si>
    <t>(3) Contact</t>
  </si>
  <si>
    <t>Contact avec un PNJ Héro</t>
  </si>
  <si>
    <t>(5) Contact</t>
  </si>
  <si>
    <t>Contact avec un PNJ Boss</t>
  </si>
  <si>
    <t>(3) Double détente</t>
  </si>
  <si>
    <t>Requiert Ambidextrie. Ajoute 1dé par arme de même type maniée par le personnage (compaptible avec 4 bras…)</t>
  </si>
  <si>
    <t>(1) Fetard</t>
  </si>
  <si>
    <t>Gain d'un PP suplémentaire grâce aux fêtes !</t>
  </si>
  <si>
    <t>(3) Grand Voyageur</t>
  </si>
  <si>
    <t>Annule le TD venant d'un péril non anticipé</t>
  </si>
  <si>
    <t>(3) Gros bras</t>
  </si>
  <si>
    <t>Permet d'utiliser les armes d'épaule à une main</t>
  </si>
  <si>
    <t>(3) Gros Porteur</t>
  </si>
  <si>
    <t>Ignore un niveau d'encombrement</t>
  </si>
  <si>
    <t>(3) Inquisiteur</t>
  </si>
  <si>
    <t>pmf sur Empathie, Intimidation et Recherche</t>
  </si>
  <si>
    <t xml:space="preserve">(3) Parrain </t>
  </si>
  <si>
    <t>Un des 4 amiraux a un œil bien veillant sur le personnage</t>
  </si>
  <si>
    <t>(1) Premier pas</t>
  </si>
  <si>
    <t>Immunisé à la gravité forte</t>
  </si>
  <si>
    <t>(3) Ranger</t>
  </si>
  <si>
    <t>Courir et Sprinter difficulté 1 sans tenir compte du terrain</t>
  </si>
  <si>
    <t>(1) Réflexes de pirate</t>
  </si>
  <si>
    <t>Une fois par tour, dégainer est une action gratuite.</t>
  </si>
  <si>
    <t>(3) Scaphandrier</t>
  </si>
  <si>
    <t>Pas de pénalité pour le port du scaphandre ou de l'armure lourde (sans effet sur armure intégrale)</t>
  </si>
  <si>
    <t>(3) Tribun</t>
  </si>
  <si>
    <t>pmf sur Baratin, Eloquence, Séduction et Intimidation face à une foule (plusieurs personnes)</t>
  </si>
  <si>
    <t>Description</t>
  </si>
  <si>
    <t>Avantage</t>
  </si>
  <si>
    <t>Défaut</t>
  </si>
  <si>
    <t>Défauts communs</t>
  </si>
  <si>
    <t>Descriptif</t>
  </si>
  <si>
    <t>(5) Arme fatale</t>
  </si>
  <si>
    <t>Dégats à main nue améliorés d'un rang</t>
  </si>
  <si>
    <t>(5) Carac exceptionelle (Agilité)</t>
  </si>
  <si>
    <t>Agilité +1</t>
  </si>
  <si>
    <t>(5) Carac exceptionelle (Carrure)</t>
  </si>
  <si>
    <t>(5) Carac exceptionelle (Perception)</t>
  </si>
  <si>
    <t>(5) Carac exceptionelle (Intelligence)</t>
  </si>
  <si>
    <t>(5) Carac exceptionelle (Présence)</t>
  </si>
  <si>
    <t>(5) Carac exceptionelle (Sang froid)</t>
  </si>
  <si>
    <t>Carrure +1</t>
  </si>
  <si>
    <t>Perception +1</t>
  </si>
  <si>
    <t>Intelligence +1</t>
  </si>
  <si>
    <t>Présence +1</t>
  </si>
  <si>
    <t>Sang froid +1</t>
  </si>
  <si>
    <t>(5) Chanceux</t>
  </si>
  <si>
    <t>Une fois par séance, fait relancer un test au MJ</t>
  </si>
  <si>
    <t>(5) Touche à tout</t>
  </si>
  <si>
    <t>Aucune compétence fermée</t>
  </si>
  <si>
    <t>(5) Ambidextre</t>
  </si>
  <si>
    <t>Pas de malus de mauvaise main, pmf en Mêlée contre droitier</t>
  </si>
  <si>
    <t>pmf sur Mêlée sauf Gaucher et Ambidextre</t>
  </si>
  <si>
    <t>(1) Entrainement</t>
  </si>
  <si>
    <t>(2) Entrainement</t>
  </si>
  <si>
    <t>(3) Entrainement</t>
  </si>
  <si>
    <t>(4) Entrainement</t>
  </si>
  <si>
    <t>(5) Entrainement</t>
  </si>
  <si>
    <t>1 point de compétence bonus pour une compétence inférieure à 4 (non cumulable avec un autre point d'Entrainement)</t>
  </si>
  <si>
    <t>2 points de compétence bonus pour une compétence inférieure à 4 (non cumulable avec un autre point d'Entrainement)</t>
  </si>
  <si>
    <t>3 points de compétence bonus pour une compétence inférieure à 4 (non cumulable avec un autre point d'Entrainement)</t>
  </si>
  <si>
    <t>4 points de compétence bonus pour une compétence inférieure à 4 (non cumulable avec un autre point d'Entrainement)</t>
  </si>
  <si>
    <t>5 points de compétence bonus pour une compétence inférieure à 4 (non cumulable avec un autre point d'Entrainement)</t>
  </si>
  <si>
    <t>(1) Gloire</t>
  </si>
  <si>
    <t xml:space="preserve"> +1 Point de Gloire</t>
  </si>
  <si>
    <t>(3) Gloire</t>
  </si>
  <si>
    <t xml:space="preserve"> +2 Points de Gloire</t>
  </si>
  <si>
    <t>(5) Gloire</t>
  </si>
  <si>
    <t xml:space="preserve"> +3 Points de Gloire</t>
  </si>
  <si>
    <t>(3) Héroïque</t>
  </si>
  <si>
    <t xml:space="preserve"> +1 PP</t>
  </si>
  <si>
    <t>(5) Héroïque</t>
  </si>
  <si>
    <t xml:space="preserve"> +2 PP</t>
  </si>
  <si>
    <t>(1) Pacifiste</t>
  </si>
  <si>
    <t xml:space="preserve"> -1 dé MF au MJ à la fin de chaque scène si le personnage n'a pas utilisé de MF</t>
  </si>
  <si>
    <t xml:space="preserve"> -2 dés MF au MJ à la fin de chaque scène si le personnage n'a pas utilisé de MF</t>
  </si>
  <si>
    <t xml:space="preserve"> -3 dés MF au MJ à la fin de chaque scène si le personnage n'a pas utilisé de MF</t>
  </si>
  <si>
    <t xml:space="preserve"> -4 dés MF au MJ à la fin de chaque scène si le personnage n'a pas utilisé de MF</t>
  </si>
  <si>
    <t xml:space="preserve"> -5 dés MF au MJ à la fin de chaque scène si le personnage n'a pas utilisé de MF</t>
  </si>
  <si>
    <t>(5) Pacifiste</t>
  </si>
  <si>
    <t>(4) Pacifiste</t>
  </si>
  <si>
    <t>(3) Pacifiste</t>
  </si>
  <si>
    <t>(2) Pacifiste</t>
  </si>
  <si>
    <t>(1) Riche</t>
  </si>
  <si>
    <t xml:space="preserve"> + 250 crédits à la création</t>
  </si>
  <si>
    <t>(2) Riche</t>
  </si>
  <si>
    <t>(3) Riche</t>
  </si>
  <si>
    <t>(4) Riche</t>
  </si>
  <si>
    <t>(5) Riche</t>
  </si>
  <si>
    <t xml:space="preserve"> + 500 crédits à la création</t>
  </si>
  <si>
    <t xml:space="preserve"> + 750 crédits à la création</t>
  </si>
  <si>
    <t xml:space="preserve"> + 1,250 crédits à la création</t>
  </si>
  <si>
    <t xml:space="preserve"> + 1,000 crédits à la création</t>
  </si>
  <si>
    <t>(3) Aventurier mystique</t>
  </si>
  <si>
    <t>pmf sur Détermination, Empathie, Esotérisme et Sorcellerie</t>
  </si>
  <si>
    <t>(3) Béni</t>
  </si>
  <si>
    <t>Le personnage a reçu une bénédiction (cf B&amp;B)</t>
  </si>
  <si>
    <t>(3) Extralucide</t>
  </si>
  <si>
    <t>Test d'Empathie 10-EX pour repérer la présence d'EX</t>
  </si>
  <si>
    <t>(3) Mystique</t>
  </si>
  <si>
    <t>pmf sur Sorcellerie pour résoudre un phénomène inexplicable</t>
  </si>
  <si>
    <t>(1) Pur</t>
  </si>
  <si>
    <t>Les dépenses d'EX pour affecter le personnage sont augmentées de 1</t>
  </si>
  <si>
    <t>(3) Sixième sens</t>
  </si>
  <si>
    <t>Jamais surpris par un évènement en rapport avec l'EX</t>
  </si>
  <si>
    <t>(3) Fou</t>
  </si>
  <si>
    <t>Affligé d'une folie (cf B&amp;B)</t>
  </si>
  <si>
    <t>(1) Fragile</t>
  </si>
  <si>
    <t>D+1 pour annuler les troubles et folies du perso</t>
  </si>
  <si>
    <t>(3) Maudit</t>
  </si>
  <si>
    <t>Affligé d'une malédiction (cf B&amp;B)</t>
  </si>
  <si>
    <t>(1) Mauvaises vibrations</t>
  </si>
  <si>
    <t>D+1 à toutes les actions si de l'EX est utilisé à proximité</t>
  </si>
  <si>
    <t>(1) Médium</t>
  </si>
  <si>
    <t>Dépenses d'EX pour affecter le personnage diminuées de 1</t>
  </si>
  <si>
    <t>(1) Dette</t>
  </si>
  <si>
    <t>Le personnage doit 1,000 crédits. Se change en Wanted (1) s'il ne rembourse pas</t>
  </si>
  <si>
    <t>Le personnage doit 10,000 crédits. Se change en Wanted (2) s'il ne rembourse pas</t>
  </si>
  <si>
    <t>Le personnage doit 100,000 crédits. Se change en Wanted (3) s'il ne rembourse pas</t>
  </si>
  <si>
    <t>(3) Dette</t>
  </si>
  <si>
    <t>(5) Dette</t>
  </si>
  <si>
    <t>(1) Dette d'honneur</t>
  </si>
  <si>
    <t>(3) Dette d'honneur</t>
  </si>
  <si>
    <t>(5) Dette d'honneur</t>
  </si>
  <si>
    <t>Le personnage doit un petit service à un PNJ</t>
  </si>
  <si>
    <t>Le personnage doit un gros service à un PNJ</t>
  </si>
  <si>
    <t>Le personnage doit un énorme service à un PNJ</t>
  </si>
  <si>
    <t>(1) Hook</t>
  </si>
  <si>
    <t>Le personnage a perdu un membre/organe, il possède une prothèse de bonne qualité (D+1)</t>
  </si>
  <si>
    <t>(3) Hook</t>
  </si>
  <si>
    <t>Le personnage a perdu un membre/organe, il possède une prothèse sommaire (E2F)</t>
  </si>
  <si>
    <t>(5) Hook</t>
  </si>
  <si>
    <t>Le personnage a perdu un membre et n'a pas de prothèse (E2F/Impossible)</t>
  </si>
  <si>
    <t>(1) Signe distinctif</t>
  </si>
  <si>
    <t>Le personnage possède une marque discrète, très léger bonus pour enquêter sur lui</t>
  </si>
  <si>
    <t>(3) Signe distnctif</t>
  </si>
  <si>
    <t>Le personnage possède une marque reconnaissable, +1d pour le rechercher</t>
  </si>
  <si>
    <t>(5) Signe distinctif</t>
  </si>
  <si>
    <t>Le personnage possède une marque unique, TF pour le rechercher</t>
  </si>
  <si>
    <t>(1) Vengeance !</t>
  </si>
  <si>
    <t xml:space="preserve">(3) Vengeance ! </t>
  </si>
  <si>
    <t>Le personnage cherche à nuire à un PNJ héro</t>
  </si>
  <si>
    <t>Le personnage cherche à nuire à un PNJ élite</t>
  </si>
  <si>
    <t>(5) Vengeance !</t>
  </si>
  <si>
    <t>Le personnage cherche à nuire à un PNJ boss</t>
  </si>
  <si>
    <t>(1) Wanted</t>
  </si>
  <si>
    <t>(3) Wanted</t>
  </si>
  <si>
    <t>(5) Wanted</t>
  </si>
  <si>
    <t>Recherché par des Premiers rôles dans toute la galaxie</t>
  </si>
  <si>
    <t>Recherché par des Figurants dans une nation</t>
  </si>
  <si>
    <t>Recherché par des Seconds rôle dans toutes les nations</t>
  </si>
  <si>
    <t>(5) Non violent</t>
  </si>
  <si>
    <t>Utilisation de MF impossible</t>
  </si>
  <si>
    <t>(5) Tête brûlée</t>
  </si>
  <si>
    <t>Une fois par séance, le MJ peut dépenser du MF pour faire prendre un gros risque au personnage</t>
  </si>
  <si>
    <t>E2F pour Négociations. TF pour enquêter sur le personnage.</t>
  </si>
  <si>
    <t>E2F pour Négociations. TF pour enquêter sur le personnage. Aucune mutation.</t>
  </si>
  <si>
    <t>(3) Trésor perdu</t>
  </si>
  <si>
    <t>Le personnage recherche un objet de grande valeur a ses yeux. Si gros risques, test de Détermination (5)</t>
  </si>
  <si>
    <t>(3) Amour perdu</t>
  </si>
  <si>
    <t>Le personnage recherche une personne chère à son cœur. Si gros risques, test de Détermination (5)</t>
  </si>
  <si>
    <t>(3) Technophile</t>
  </si>
  <si>
    <t>Le MJ peut dépenser du MF pour obliger le personnage à essayer de se procurer un objet technologique rare ou nouveau</t>
  </si>
  <si>
    <t>(3) Sauvage</t>
  </si>
  <si>
    <t>Les compétences de Négociation sont toutes fermées.</t>
  </si>
  <si>
    <t>(1) Sale gueule</t>
  </si>
  <si>
    <t>e2f  pour Négociations avec les gens "respectables"</t>
  </si>
  <si>
    <t>(3) Révolté !</t>
  </si>
  <si>
    <t>Le MJ peut dépenser du MF pour obliger le personnage à tenter de déclencher une révolte</t>
  </si>
  <si>
    <t>(3) Pirate au grand cœur</t>
  </si>
  <si>
    <t>Le MJ peut dépenser du MF pour obliger le personnage à aider un faible, réparer une injustice ou donner l'exemple</t>
  </si>
  <si>
    <t>(3) Pied tendre</t>
  </si>
  <si>
    <t>e2f pour les tests de Veille, Environnement et Marche forcée</t>
  </si>
  <si>
    <t>(3) Inculte</t>
  </si>
  <si>
    <t>Les compétences de Science sont toutes fermées</t>
  </si>
  <si>
    <t>(3) Honorable</t>
  </si>
  <si>
    <t>Le personnage doit tenir sa parole s'il a jure sur l'honneur</t>
  </si>
  <si>
    <t>(3) Handicap (Agilité)</t>
  </si>
  <si>
    <t>Agilité -1</t>
  </si>
  <si>
    <t>(3) Handicap (Carrure)</t>
  </si>
  <si>
    <t>Carrure -1</t>
  </si>
  <si>
    <t>(3) Handicap (Perception)</t>
  </si>
  <si>
    <t>Perception -1</t>
  </si>
  <si>
    <t>(3) Handicap (Intelligence)</t>
  </si>
  <si>
    <t>Intelligence -1</t>
  </si>
  <si>
    <t>(3) Handicap (Présence)</t>
  </si>
  <si>
    <t>Présence -1</t>
  </si>
  <si>
    <t>(3) Handicap (Sang froid)</t>
  </si>
  <si>
    <t>Sang froid -1</t>
  </si>
  <si>
    <t>(3) Fraternité pirate</t>
  </si>
  <si>
    <t>Le personnage n'abandonne JAMAIS un membre de son équipage face au danger.</t>
  </si>
  <si>
    <t>(3) Feignasse</t>
  </si>
  <si>
    <t>La durée des actions narrative est doublée. Ne peut aider que si les autres s'adaptent à son rythme.</t>
  </si>
  <si>
    <t>(3) Enchainé</t>
  </si>
  <si>
    <t>e2f contre Commandement et Intimidation</t>
  </si>
  <si>
    <t>(3) Dépensier</t>
  </si>
  <si>
    <t>Sur une planète ni pauvre, ni primitive, le personnage dépense toutes ses économies.</t>
  </si>
  <si>
    <t>(3) Curieux</t>
  </si>
  <si>
    <t>Le MJ peut dépenser du MF pour obliger le personnage à prendre un risque pour faire une "découverte scientifique"</t>
  </si>
  <si>
    <t>(3) Borné</t>
  </si>
  <si>
    <t>Les compétences d'Espionnage sont fermées</t>
  </si>
  <si>
    <t>(3) Bagarreur</t>
  </si>
  <si>
    <t>Le MJ peut dépenser du MF pour obliger le personnage à déclencher une bagare</t>
  </si>
  <si>
    <t>(3) Alcoolique</t>
  </si>
  <si>
    <t>(1) Superstitieux</t>
  </si>
  <si>
    <t>Doit porter un griri, subit e2f face à un phénomène qu'il juge surnaturel</t>
  </si>
  <si>
    <t>(1) Rebel</t>
  </si>
  <si>
    <t>Le MJ peut dépenser du MF pour pousser le personnage à se méfier d'une figure d'autorité</t>
  </si>
  <si>
    <t>(1) Mauvais payeur</t>
  </si>
  <si>
    <t>L'équipage doit gagner le double d'une part pour gagner de la satisfaction</t>
  </si>
  <si>
    <t>(1) Fiché</t>
  </si>
  <si>
    <t>SC pour enquêter sur le personnage dans une nation stellaire</t>
  </si>
  <si>
    <t>(3) Coureur</t>
  </si>
  <si>
    <t>Le MJ peut dépenser du MJ pour obliger le personnage à courtiser un PNJ au mépris du danger</t>
  </si>
  <si>
    <t>(3) Couard</t>
  </si>
  <si>
    <t>e2f pour les tests de Trempe au combat</t>
  </si>
  <si>
    <t>(3) Cicatrices</t>
  </si>
  <si>
    <t>e2f sur Négociation si l'interlocuteur est"respectable". Incompaptible avec Tête de Mutant, Sexy et Attirant.</t>
  </si>
  <si>
    <t>(1) Chefaillon</t>
  </si>
  <si>
    <t>Si le personnage est capitaine, l'équipage ne regagne pas de satisfaction s'il prend des PG ou PP</t>
  </si>
  <si>
    <t>(1) Analphabète</t>
  </si>
  <si>
    <t>Le personnage ne sait ni lire, ni écrire</t>
  </si>
  <si>
    <t>(1) Amnésique</t>
  </si>
  <si>
    <t>Le personnage n'a aucun souvenir de son passé au-delà de quelques mois.</t>
  </si>
  <si>
    <t>MF sur Commerce/Illégalités</t>
  </si>
  <si>
    <t>Connaît une portion de route galactique</t>
  </si>
  <si>
    <t>pmf en Détermination face à des non humains</t>
  </si>
  <si>
    <t>Pas de limite à "Tous ensemle" si les autres possèdent également ce trait</t>
  </si>
  <si>
    <t>pmf sur Armes de poing et d'épaule</t>
  </si>
  <si>
    <r>
      <t>Empire Alphas (Résistant)</t>
    </r>
    <r>
      <rPr>
        <b/>
        <sz val="10"/>
        <color rgb="FFFF0000"/>
        <rFont val="Calibri"/>
        <family val="2"/>
        <scheme val="minor"/>
      </rPr>
      <t xml:space="preserve"> (MUTANT)</t>
    </r>
  </si>
  <si>
    <t>MF pour Danse</t>
  </si>
  <si>
    <r>
      <t xml:space="preserve"> +1 Pv grâce à</t>
    </r>
    <r>
      <rPr>
        <i/>
        <sz val="10"/>
        <color theme="1"/>
        <rFont val="Calibri"/>
        <family val="2"/>
        <scheme val="minor"/>
      </rPr>
      <t xml:space="preserve"> "Et une bouteille de rhum"</t>
    </r>
  </si>
  <si>
    <t>PMF sur une compétence de Science au choix.</t>
  </si>
  <si>
    <t>PMF une fois par scène pour un test qui met en jeu les idéaux du personnage</t>
  </si>
  <si>
    <t>Annule le E2F de Tête de mutant</t>
  </si>
  <si>
    <t>Overdrive toujours possible avec une épée, fleuret ou une rapière (pas sabre)</t>
  </si>
  <si>
    <t>pmf sur Baratin, Comédie, Empathie et Illégalité. Incompaptible avec Empathe.</t>
  </si>
  <si>
    <t>Peut donner 1 dé MF pour réussir automatiquement un test de veille ou de marche forcée. Une seule fois avant de prendre du repos</t>
  </si>
  <si>
    <t>Peut Menacer pour une action simple au lieu de complexe.</t>
  </si>
  <si>
    <t>pmf sur les tests pour "emballer"</t>
  </si>
  <si>
    <t>Mesure plus de 2mètres (Athlétisme +1) ou moins d'1,50mètre (Discrétion +1)</t>
  </si>
  <si>
    <t>Pas de malus de guérison</t>
  </si>
  <si>
    <t>3 mutations basiques</t>
  </si>
  <si>
    <t>Perte temporaire de 1PP par mois sans aventure</t>
  </si>
  <si>
    <t>Le personnage dépense TOUJOURS le niveau de vie le plus élevé et dépense au moins la moitié de son argent en produits "la belle vie"</t>
  </si>
  <si>
    <t>Le MJ peut dépenser du MF pour obliger le personnage à tenter de voler un objet précieux.</t>
  </si>
  <si>
    <r>
      <t>Doit utiliser 2 bouteilles de rhum pour l'action "</t>
    </r>
    <r>
      <rPr>
        <i/>
        <sz val="10"/>
        <color theme="1"/>
        <rFont val="Calibri"/>
        <family val="2"/>
        <scheme val="minor"/>
      </rPr>
      <t>Et une bouteille de rhum !"</t>
    </r>
  </si>
  <si>
    <t>E2F pour les tests de Négociation avec un mutant ou une majorité de mutant</t>
  </si>
  <si>
    <t>e2f face aux représentants des forces de l'ordre.</t>
  </si>
  <si>
    <t>Perte temporaire de 1PP à chaque séance si le perso ne s'est pas posé sur Havana depuis au moins 6 mois.</t>
  </si>
  <si>
    <t>e2f pour tous les tests si le personnage est seul à affronter une situation</t>
  </si>
  <si>
    <t>Le personnage n'attaque jamais le premier et ne tue pas de sang froid. Il essaie d'engager des pourparlers avec des adversaires en infériorité numérique</t>
  </si>
  <si>
    <t>Le MJ peut dépenser du MF pour obliger le personnage à faire confiance à un PNJ</t>
  </si>
  <si>
    <t>e2f sur Empathie, Eloquence, Séduction et Eriquette face à des personnages dont la Gloire est inférieure à celle du perso.</t>
  </si>
  <si>
    <t>Le MJ peut dépenser du MF pour obliger le personnage à se méfier de quelqu'un.</t>
  </si>
  <si>
    <t>Se bat jusqu'à la Mort (?) d'un adversaire s'il encaisse un niveau de dégât létal. Attaque ceux qui tentent de l'en empêcher.</t>
  </si>
  <si>
    <t>Doit toujours utiliser du MF s'il le peut (2 dés pour un humain)</t>
  </si>
  <si>
    <t>e2f à tous ses tests si pas d'EX (réservé aux mutations actives)</t>
  </si>
  <si>
    <t>E2F en Présence envers TOUT LE MONDE</t>
  </si>
  <si>
    <t>Pas de mutation à la création. 1,000 XP (basique), 2,500XP (avancée)</t>
  </si>
  <si>
    <t>Subit 1S par EX dépensé (réservé aux mutations actives)</t>
  </si>
  <si>
    <t>Doit dépenser 1EX de plus pour activer ses pouvoirs.</t>
  </si>
  <si>
    <t>Une seule mutation basique.</t>
  </si>
  <si>
    <t>barrens</t>
  </si>
  <si>
    <t>empire</t>
  </si>
  <si>
    <t>havana</t>
  </si>
  <si>
    <t>ligue</t>
  </si>
  <si>
    <t>ocg</t>
  </si>
  <si>
    <t>sol</t>
  </si>
  <si>
    <t>(OCG) (1) Dur en Affaire</t>
  </si>
  <si>
    <t>(OCG) (3) Vieux routard</t>
  </si>
  <si>
    <t>(EMPIRE) (1) Défenseur de l'Humanité</t>
  </si>
  <si>
    <t>(EMPIRE) (1) Discipliné</t>
  </si>
  <si>
    <t>(EMPIRE) (3) Tireur d'élite</t>
  </si>
  <si>
    <t>(HAVANA) (3) Danse havanaise</t>
  </si>
  <si>
    <t>(HAVANA) (3) Rhum lover</t>
  </si>
  <si>
    <t>(LIGUE) (3) Génie</t>
  </si>
  <si>
    <t>(LIGUE) (3) Idéaliste</t>
  </si>
  <si>
    <t>(SOL) (3) Escrimeur</t>
  </si>
  <si>
    <t>(SOL) (3) Fourbe</t>
  </si>
  <si>
    <t>(BARRENS) (3) Teigneux</t>
  </si>
  <si>
    <t>(BARRENS) (3) Terrifiant</t>
  </si>
  <si>
    <t>(MUTANT) (1) Béni par la nature</t>
  </si>
  <si>
    <t>(MUTANT) (1) Taille anormale</t>
  </si>
  <si>
    <t>(MUTANT) (3) Mutant costaud</t>
  </si>
  <si>
    <t>(MUTANT) (3) Mutant sympathique (LIGUE)</t>
  </si>
  <si>
    <t>(MUTANT) (5) Chromosomes hyperdenses</t>
  </si>
  <si>
    <t>(MUTANT) (5) Mutant maudit</t>
  </si>
  <si>
    <t>(MUTANT) (3) Petite malédiction</t>
  </si>
  <si>
    <t>(MUTANT) (3) Mauvais élève</t>
  </si>
  <si>
    <t>(MUTANT) (3) Malformation X</t>
  </si>
  <si>
    <t>(MUTANT) (3) Inconnu à lui-même</t>
  </si>
  <si>
    <t>(MUTANT) (1) Gueule de porte bonheur</t>
  </si>
  <si>
    <t>(MUTANT) (1) Apathie X</t>
  </si>
  <si>
    <t>(MUTANT) (0) Tête de mutant</t>
  </si>
  <si>
    <t>(BARRENS) (3) Brutal</t>
  </si>
  <si>
    <t>(BARRENS) (3) Berzerk</t>
  </si>
  <si>
    <t>(SOL) (3) Paranoïaque</t>
  </si>
  <si>
    <t>(SOL)(3) Hautain</t>
  </si>
  <si>
    <t>(LIGUE) (3) Naïf</t>
  </si>
  <si>
    <t>(LIGUE) (3) Gentil</t>
  </si>
  <si>
    <t>(LIGUE) (1) Passif</t>
  </si>
  <si>
    <t>(HAVANA) (1) Mal du pays</t>
  </si>
  <si>
    <t>(EMPIRE) (3) Rééducation Impériale</t>
  </si>
  <si>
    <t>(EMPIRE) (1) Raciste</t>
  </si>
  <si>
    <t>(OCG) (1) Avide</t>
  </si>
  <si>
    <t>(OCG) (3) Cuiller en or</t>
  </si>
  <si>
    <t>(OCG) (3) Cupide</t>
  </si>
  <si>
    <t>Atouts spécifiques</t>
  </si>
  <si>
    <t>Defauts spécifiques</t>
  </si>
  <si>
    <t>Traits raciaux</t>
  </si>
  <si>
    <t>Pas de malus en apesanteur/dépressurisation</t>
  </si>
  <si>
    <t>Jamais ivre</t>
  </si>
  <si>
    <t xml:space="preserve">Atouts </t>
  </si>
  <si>
    <t>Mutation(s)</t>
  </si>
  <si>
    <t>Trait(s)</t>
  </si>
  <si>
    <t>Type</t>
  </si>
  <si>
    <t>Effet</t>
  </si>
  <si>
    <t>Gloire</t>
  </si>
  <si>
    <t>Panache</t>
  </si>
  <si>
    <t>Mutation</t>
  </si>
  <si>
    <t>Acuité sensorielle</t>
  </si>
  <si>
    <t>Basique</t>
  </si>
  <si>
    <t>Adrénaline hyperconcentrée</t>
  </si>
  <si>
    <t>Armes corporelles</t>
  </si>
  <si>
    <t>Articulation mobile</t>
  </si>
  <si>
    <t>Beauté Stellaire</t>
  </si>
  <si>
    <t>Activation</t>
  </si>
  <si>
    <t xml:space="preserve"> +X dés au test d'initiative.</t>
  </si>
  <si>
    <t>Cerveau secondaire</t>
  </si>
  <si>
    <t>Défense énergétique</t>
  </si>
  <si>
    <t>Avancée</t>
  </si>
  <si>
    <t>(X)</t>
  </si>
  <si>
    <t>Eclair mental</t>
  </si>
  <si>
    <t>Epiderme réactif</t>
  </si>
  <si>
    <t>Gain d'un niveau de protection</t>
  </si>
  <si>
    <t>Gènes adaptables</t>
  </si>
  <si>
    <t>Gène évolutifs</t>
  </si>
  <si>
    <t>Possibilité d'acheter des mutations : 2,500 / 5,000</t>
  </si>
  <si>
    <t>Membres surnuméraires</t>
  </si>
  <si>
    <t>Mobilité aérienne</t>
  </si>
  <si>
    <t>Musculature hypertrophiée</t>
  </si>
  <si>
    <t>Organes vitaux dédoublés</t>
  </si>
  <si>
    <t>Pression interne</t>
  </si>
  <si>
    <t>Projection énergétique</t>
  </si>
  <si>
    <t>Puissance mystique</t>
  </si>
  <si>
    <t>Double la réserve d'EX</t>
  </si>
  <si>
    <t>Régulateur hormonal</t>
  </si>
  <si>
    <t>Résistance à la douleur</t>
  </si>
  <si>
    <t>Respiration aquatique</t>
  </si>
  <si>
    <t>Immunisé à la noyade.</t>
  </si>
  <si>
    <t>Sécrétion agressive</t>
  </si>
  <si>
    <t>Peut inoculer un poison (p170) avec une attaque de mêlée</t>
  </si>
  <si>
    <t>Sens radar</t>
  </si>
  <si>
    <t>Sondage mental</t>
  </si>
  <si>
    <t>Télékinésie</t>
  </si>
  <si>
    <t>Toucher curatif</t>
  </si>
  <si>
    <t>Sur un humain : regain de Carrure PV. Sur un mutant : 1 PV</t>
  </si>
  <si>
    <t>Troisème œil</t>
  </si>
  <si>
    <t>Vision infrarouge</t>
  </si>
  <si>
    <t>Vision X</t>
  </si>
  <si>
    <t>Absorbtion énergétique</t>
  </si>
  <si>
    <t>Acclimatation génétique</t>
  </si>
  <si>
    <t>Anaérobisme</t>
  </si>
  <si>
    <t>Caméléon</t>
  </si>
  <si>
    <t>Changeforme</t>
  </si>
  <si>
    <t>Contrôle Mental</t>
  </si>
  <si>
    <t>Organes vitaux délocalisés</t>
  </si>
  <si>
    <t>Immunisé aux critiques visant la tête et le torse</t>
  </si>
  <si>
    <t>Organisme renforcé</t>
  </si>
  <si>
    <t>PMF contre alcool, poisons et maladies</t>
  </si>
  <si>
    <t>Psychométrie</t>
  </si>
  <si>
    <t>Queue préhensible</t>
  </si>
  <si>
    <t>PMF en Acrobatie</t>
  </si>
  <si>
    <t>Recycleur Digestif</t>
  </si>
  <si>
    <t>Régulateur d'adénosine</t>
  </si>
  <si>
    <t>Régénération</t>
  </si>
  <si>
    <t>Le mutant regagne un point de vie</t>
  </si>
  <si>
    <t>Force accrue</t>
  </si>
  <si>
    <t>Neurotransmetteurs surnuméraires</t>
  </si>
  <si>
    <t>Ossature morphique</t>
  </si>
  <si>
    <t>Phéromones</t>
  </si>
  <si>
    <t>Sensibilité accure</t>
  </si>
  <si>
    <t>Stimulant neurologique</t>
  </si>
  <si>
    <t>Pas de mutation</t>
  </si>
  <si>
    <t>Validation</t>
  </si>
  <si>
    <t>Carac</t>
  </si>
  <si>
    <t>Compétences</t>
  </si>
  <si>
    <t>Artisanat 1 (                  )</t>
  </si>
  <si>
    <t>Peut refuser le résultat d'un test de Commerce/Illégalité</t>
  </si>
  <si>
    <t>Joueur</t>
  </si>
  <si>
    <t>Personnage</t>
  </si>
  <si>
    <t>Sexe</t>
  </si>
  <si>
    <t>I</t>
  </si>
  <si>
    <t>L</t>
  </si>
  <si>
    <t>G</t>
  </si>
  <si>
    <t>M?</t>
  </si>
  <si>
    <t>ooooo ooooo</t>
  </si>
  <si>
    <t>ooooo oooon</t>
  </si>
  <si>
    <t>ooooo ooonn</t>
  </si>
  <si>
    <t>ooooo oonnn</t>
  </si>
  <si>
    <t>ooooo onnnn</t>
  </si>
  <si>
    <t>ooooo nnnnn</t>
  </si>
  <si>
    <t>oooon nnnnn</t>
  </si>
  <si>
    <t>ooonn nnnnn</t>
  </si>
  <si>
    <t>oonnn nnnnn</t>
  </si>
  <si>
    <t>onnnn nnnnn</t>
  </si>
  <si>
    <t>nnnnn nnnnn</t>
  </si>
  <si>
    <t>Traits</t>
  </si>
  <si>
    <t>(3) Combattant flamboyant</t>
  </si>
  <si>
    <t>1) Choisir dans les menus déroulants</t>
  </si>
  <si>
    <t>2) Répartir ses points de créations dans les colones jaune</t>
  </si>
  <si>
    <t>Choix des traits (facultatif) et mutations, ajoutez</t>
  </si>
  <si>
    <t>vos bonus dans les colones jaunes</t>
  </si>
  <si>
    <t>±</t>
  </si>
  <si>
    <t>Absorbe EX avec attaque à main nue (1 +1/succès exed)</t>
  </si>
  <si>
    <t>Insensible à l'asphyxie ou la noyade, pmf pour résister au vide spatial.</t>
  </si>
  <si>
    <t>Dégâts à main nue augmentés d'un rang et deviennent létaux</t>
  </si>
  <si>
    <t>PMF pour se cacher si nu, pmf si vétu légèrement (pas d'armure)</t>
  </si>
  <si>
    <t>PMF pour résister à un environnement précis.</t>
  </si>
  <si>
    <t>1 M</t>
  </si>
  <si>
    <t>P</t>
  </si>
  <si>
    <t>5 M</t>
  </si>
  <si>
    <t>(X) M</t>
  </si>
  <si>
    <t>2 M</t>
  </si>
  <si>
    <t>3 M</t>
  </si>
  <si>
    <t>Contrôle une action. TD si risque mortel.</t>
  </si>
  <si>
    <t xml:space="preserve"> PMF pour Baratin, Comédie et Déguisement pour se faire passer pour elle.</t>
  </si>
  <si>
    <t>Dégâts réduits de X points. Protection étendue pour 1 EX par mètre.</t>
  </si>
  <si>
    <t>VS Détermination, [Sang Froid] dégâts L, à vue.</t>
  </si>
  <si>
    <t>Le mutant gagne (X) en Carrure.</t>
  </si>
  <si>
    <t>Possibilité de changer une mutation basique.</t>
  </si>
  <si>
    <t>Bras/Jambe +1d pour les actions ayant recours à ces membres.</t>
  </si>
  <si>
    <t>Vol à vitesse de marche pendant [Carrure] heure.</t>
  </si>
  <si>
    <t>Le mutant gagne (X) en Intelligence.</t>
  </si>
  <si>
    <t>2x plus de succès pour critique majeur</t>
  </si>
  <si>
    <t>Le mutant gagne (X) en Agilité.</t>
  </si>
  <si>
    <t>Pas de pouvoir</t>
  </si>
  <si>
    <t>Le mutant gagne (X) en Présence.</t>
  </si>
  <si>
    <t>Insensible au vide spatial, à la noyade et à l'asphyxie</t>
  </si>
  <si>
    <t>Attaque sur la compétence Vigilance. 1 EX : 1L / 3 EX : 2G / 5EX : 3M</t>
  </si>
  <si>
    <t>Flash en manipulant un objet ou se trouvant dans un lieu particulier.</t>
  </si>
  <si>
    <t>PMF pour résister à la faim.</t>
  </si>
  <si>
    <t>Réussit automatiquement un test de Veille.</t>
  </si>
  <si>
    <t>Santé améliorée d'un rang. Conscient si M?</t>
  </si>
  <si>
    <t>Vision à 360°, insensible aux variations de lumière.</t>
  </si>
  <si>
    <t>Le mutant gagne (X) en Perception.</t>
  </si>
  <si>
    <t>VS  Détermination + question claire au MJ.</t>
  </si>
  <si>
    <t>Le mutant gagne (X) en Sang froid.</t>
  </si>
  <si>
    <t>2 EX/10Kg soulevés, attaque (X)/2 dés d'action (Vigilance)</t>
  </si>
  <si>
    <t>Pas de malus de distance, pmf sur tir</t>
  </si>
  <si>
    <t>Peut voir sans malus de luminosité, minimum requis.</t>
  </si>
  <si>
    <t>Peut voir à travers les objets si  bonus protection &lt; Perception/2</t>
  </si>
  <si>
    <t>&lt;- Si mutation "puissance mystique", le score sera doublé sur la fiche de perso finale</t>
  </si>
  <si>
    <t>&lt;- A modifier à la main si vous prenez l'avantage Héroïque</t>
  </si>
  <si>
    <t>&lt;- A modifier à la main si vous prenez l'avantage Gloire</t>
  </si>
</sst>
</file>

<file path=xl/styles.xml><?xml version="1.0" encoding="utf-8"?>
<styleSheet xmlns="http://schemas.openxmlformats.org/spreadsheetml/2006/main">
  <fonts count="6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Wingdings"/>
      <charset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Wingdings"/>
      <charset val="2"/>
    </font>
    <font>
      <b/>
      <sz val="10"/>
      <color theme="1"/>
      <name val="Wingdings"/>
      <charset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indexed="81"/>
      <name val="Tahoma"/>
      <family val="2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Space Age"/>
    </font>
    <font>
      <sz val="14"/>
      <name val="Space Age"/>
    </font>
    <font>
      <sz val="11"/>
      <color theme="0"/>
      <name val="Space Age"/>
    </font>
    <font>
      <b/>
      <sz val="11"/>
      <color theme="0"/>
      <name val="Space Age"/>
    </font>
    <font>
      <b/>
      <sz val="14"/>
      <color theme="0"/>
      <name val="Space Age"/>
    </font>
    <font>
      <sz val="12"/>
      <color theme="0"/>
      <name val="Space Age"/>
    </font>
    <font>
      <sz val="14"/>
      <color theme="0"/>
      <name val="Space Age"/>
    </font>
    <font>
      <sz val="14"/>
      <color theme="1"/>
      <name val="Wingdings"/>
      <charset val="2"/>
    </font>
    <font>
      <sz val="10"/>
      <name val="Bauhaus 93"/>
      <family val="5"/>
    </font>
    <font>
      <b/>
      <sz val="10"/>
      <color theme="0"/>
      <name val="Space Age"/>
    </font>
    <font>
      <sz val="8"/>
      <name val="Wingdings"/>
      <charset val="2"/>
    </font>
    <font>
      <sz val="8"/>
      <color theme="1"/>
      <name val="Wingdings"/>
      <charset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428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2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4" borderId="2" xfId="0" applyFill="1" applyBorder="1"/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10" borderId="11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4" borderId="3" xfId="0" applyFill="1" applyBorder="1"/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12" borderId="15" xfId="0" applyFont="1" applyFill="1" applyBorder="1" applyAlignment="1">
      <alignment horizontal="center" vertical="center"/>
    </xf>
    <xf numFmtId="0" fontId="0" fillId="12" borderId="25" xfId="0" applyFont="1" applyFill="1" applyBorder="1" applyAlignment="1">
      <alignment horizontal="center" vertical="center"/>
    </xf>
    <xf numFmtId="0" fontId="0" fillId="12" borderId="24" xfId="0" applyFont="1" applyFill="1" applyBorder="1" applyAlignment="1">
      <alignment horizontal="center" vertical="center"/>
    </xf>
    <xf numFmtId="0" fontId="0" fillId="12" borderId="8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5" borderId="2" xfId="0" applyFill="1" applyBorder="1"/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0" fillId="5" borderId="27" xfId="0" applyFill="1" applyBorder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12" fillId="12" borderId="14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6" fillId="12" borderId="18" xfId="0" applyFont="1" applyFill="1" applyBorder="1" applyAlignment="1">
      <alignment horizontal="center" vertical="center"/>
    </xf>
    <xf numFmtId="0" fontId="2" fillId="13" borderId="7" xfId="0" applyFont="1" applyFill="1" applyBorder="1"/>
    <xf numFmtId="0" fontId="8" fillId="13" borderId="4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8" fillId="13" borderId="2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2" fillId="13" borderId="19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0" fontId="2" fillId="13" borderId="3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8" fillId="3" borderId="3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0" fillId="11" borderId="26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0" fontId="0" fillId="0" borderId="2" xfId="0" applyFont="1" applyFill="1" applyBorder="1"/>
    <xf numFmtId="0" fontId="2" fillId="3" borderId="32" xfId="0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8" fillId="3" borderId="3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15" borderId="6" xfId="0" applyFill="1" applyBorder="1"/>
    <xf numFmtId="0" fontId="0" fillId="15" borderId="15" xfId="0" applyFill="1" applyBorder="1"/>
    <xf numFmtId="0" fontId="0" fillId="15" borderId="8" xfId="0" applyFill="1" applyBorder="1"/>
    <xf numFmtId="0" fontId="0" fillId="4" borderId="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" fillId="0" borderId="32" xfId="0" applyFont="1" applyBorder="1"/>
    <xf numFmtId="0" fontId="1" fillId="0" borderId="3" xfId="0" applyFont="1" applyBorder="1"/>
    <xf numFmtId="0" fontId="20" fillId="4" borderId="1" xfId="1" applyFill="1" applyBorder="1" applyAlignment="1" applyProtection="1">
      <alignment horizontal="left" vertical="center"/>
    </xf>
    <xf numFmtId="0" fontId="21" fillId="15" borderId="15" xfId="1" applyFont="1" applyFill="1" applyBorder="1" applyAlignment="1" applyProtection="1">
      <alignment horizontal="center" vertical="center"/>
    </xf>
    <xf numFmtId="0" fontId="21" fillId="15" borderId="6" xfId="1" applyFont="1" applyFill="1" applyBorder="1" applyAlignment="1" applyProtection="1">
      <alignment horizontal="center" vertical="center"/>
    </xf>
    <xf numFmtId="0" fontId="0" fillId="3" borderId="1" xfId="0" applyFill="1" applyBorder="1"/>
    <xf numFmtId="0" fontId="5" fillId="16" borderId="1" xfId="0" applyFont="1" applyFill="1" applyBorder="1"/>
    <xf numFmtId="0" fontId="0" fillId="0" borderId="0" xfId="0" applyAlignment="1">
      <alignment horizontal="right"/>
    </xf>
    <xf numFmtId="0" fontId="22" fillId="17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Fill="1" applyBorder="1" applyAlignment="1">
      <alignment horizontal="center" vertical="center"/>
    </xf>
    <xf numFmtId="0" fontId="23" fillId="0" borderId="15" xfId="0" applyFont="1" applyBorder="1"/>
    <xf numFmtId="0" fontId="0" fillId="0" borderId="14" xfId="0" applyFill="1" applyBorder="1"/>
    <xf numFmtId="0" fontId="23" fillId="17" borderId="14" xfId="0" applyFont="1" applyFill="1" applyBorder="1" applyAlignment="1">
      <alignment horizontal="left"/>
    </xf>
    <xf numFmtId="0" fontId="23" fillId="17" borderId="7" xfId="0" applyFont="1" applyFill="1" applyBorder="1" applyAlignment="1">
      <alignment horizontal="left"/>
    </xf>
    <xf numFmtId="0" fontId="23" fillId="17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/>
    </xf>
    <xf numFmtId="0" fontId="23" fillId="17" borderId="2" xfId="0" applyFont="1" applyFill="1" applyBorder="1" applyAlignment="1">
      <alignment horizontal="left"/>
    </xf>
    <xf numFmtId="0" fontId="23" fillId="0" borderId="2" xfId="0" applyFont="1" applyBorder="1"/>
    <xf numFmtId="0" fontId="23" fillId="0" borderId="3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23" fillId="0" borderId="2" xfId="0" applyFont="1" applyFill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3" fillId="0" borderId="8" xfId="0" applyFont="1" applyFill="1" applyBorder="1" applyAlignment="1">
      <alignment horizontal="left"/>
    </xf>
    <xf numFmtId="0" fontId="23" fillId="0" borderId="32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6" borderId="31" xfId="0" applyFont="1" applyFill="1" applyBorder="1" applyAlignment="1">
      <alignment horizontal="center" vertical="center"/>
    </xf>
    <xf numFmtId="0" fontId="24" fillId="6" borderId="35" xfId="0" applyFont="1" applyFill="1" applyBorder="1" applyAlignment="1">
      <alignment horizontal="center" vertical="center"/>
    </xf>
    <xf numFmtId="0" fontId="24" fillId="6" borderId="27" xfId="0" applyFont="1" applyFill="1" applyBorder="1" applyAlignment="1">
      <alignment horizontal="center" vertical="center"/>
    </xf>
    <xf numFmtId="0" fontId="23" fillId="17" borderId="14" xfId="0" applyFont="1" applyFill="1" applyBorder="1"/>
    <xf numFmtId="0" fontId="23" fillId="0" borderId="3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17" borderId="5" xfId="0" applyFont="1" applyFill="1" applyBorder="1"/>
    <xf numFmtId="0" fontId="23" fillId="0" borderId="6" xfId="0" applyFont="1" applyBorder="1"/>
    <xf numFmtId="0" fontId="23" fillId="9" borderId="14" xfId="0" applyFont="1" applyFill="1" applyBorder="1" applyAlignment="1">
      <alignment horizontal="left"/>
    </xf>
    <xf numFmtId="0" fontId="23" fillId="9" borderId="7" xfId="0" applyFont="1" applyFill="1" applyBorder="1" applyAlignment="1">
      <alignment horizontal="left"/>
    </xf>
    <xf numFmtId="0" fontId="23" fillId="10" borderId="11" xfId="0" applyFont="1" applyFill="1" applyBorder="1"/>
    <xf numFmtId="0" fontId="23" fillId="0" borderId="11" xfId="0" applyFont="1" applyFill="1" applyBorder="1" applyAlignment="1">
      <alignment horizontal="center"/>
    </xf>
    <xf numFmtId="0" fontId="23" fillId="10" borderId="13" xfId="0" applyFont="1" applyFill="1" applyBorder="1"/>
    <xf numFmtId="0" fontId="23" fillId="0" borderId="13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 vertical="center"/>
    </xf>
    <xf numFmtId="0" fontId="34" fillId="10" borderId="11" xfId="0" applyFont="1" applyFill="1" applyBorder="1" applyAlignment="1">
      <alignment horizontal="left" vertical="center"/>
    </xf>
    <xf numFmtId="0" fontId="23" fillId="10" borderId="13" xfId="0" applyFont="1" applyFill="1" applyBorder="1" applyAlignment="1">
      <alignment horizontal="center"/>
    </xf>
    <xf numFmtId="0" fontId="34" fillId="10" borderId="12" xfId="0" applyFont="1" applyFill="1" applyBorder="1" applyAlignment="1">
      <alignment horizontal="left" vertical="center"/>
    </xf>
    <xf numFmtId="0" fontId="23" fillId="10" borderId="12" xfId="0" applyFont="1" applyFill="1" applyBorder="1" applyAlignment="1">
      <alignment horizontal="center"/>
    </xf>
    <xf numFmtId="0" fontId="34" fillId="10" borderId="13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4" fillId="10" borderId="21" xfId="0" applyFont="1" applyFill="1" applyBorder="1" applyAlignment="1">
      <alignment horizontal="left" vertical="center"/>
    </xf>
    <xf numFmtId="0" fontId="26" fillId="0" borderId="22" xfId="0" applyFont="1" applyBorder="1" applyAlignment="1">
      <alignment horizontal="center" vertical="center"/>
    </xf>
    <xf numFmtId="0" fontId="34" fillId="10" borderId="22" xfId="0" applyFont="1" applyFill="1" applyBorder="1" applyAlignment="1">
      <alignment horizontal="left" vertical="center"/>
    </xf>
    <xf numFmtId="0" fontId="34" fillId="10" borderId="13" xfId="0" applyFont="1" applyFill="1" applyBorder="1" applyAlignment="1">
      <alignment horizontal="left"/>
    </xf>
    <xf numFmtId="0" fontId="32" fillId="10" borderId="11" xfId="0" applyFont="1" applyFill="1" applyBorder="1" applyAlignment="1">
      <alignment horizontal="left" vertical="center"/>
    </xf>
    <xf numFmtId="0" fontId="32" fillId="10" borderId="13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0" fontId="34" fillId="10" borderId="11" xfId="0" applyFont="1" applyFill="1" applyBorder="1"/>
    <xf numFmtId="0" fontId="34" fillId="10" borderId="13" xfId="0" applyFont="1" applyFill="1" applyBorder="1"/>
    <xf numFmtId="0" fontId="34" fillId="0" borderId="0" xfId="0" applyFont="1"/>
    <xf numFmtId="0" fontId="33" fillId="7" borderId="9" xfId="0" applyFont="1" applyFill="1" applyBorder="1" applyAlignment="1">
      <alignment horizontal="center" vertical="center"/>
    </xf>
    <xf numFmtId="0" fontId="24" fillId="9" borderId="9" xfId="0" applyFont="1" applyFill="1" applyBorder="1" applyAlignment="1">
      <alignment horizontal="left" vertical="center"/>
    </xf>
    <xf numFmtId="0" fontId="23" fillId="9" borderId="9" xfId="0" applyFont="1" applyFill="1" applyBorder="1" applyAlignment="1">
      <alignment horizontal="left" vertical="center"/>
    </xf>
    <xf numFmtId="0" fontId="33" fillId="7" borderId="10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left"/>
    </xf>
    <xf numFmtId="0" fontId="23" fillId="0" borderId="2" xfId="0" applyFont="1" applyBorder="1" applyAlignment="1">
      <alignment horizontal="left" vertical="center"/>
    </xf>
    <xf numFmtId="0" fontId="23" fillId="9" borderId="2" xfId="0" applyFont="1" applyFill="1" applyBorder="1" applyAlignment="1">
      <alignment horizontal="left" vertical="center"/>
    </xf>
    <xf numFmtId="0" fontId="23" fillId="9" borderId="3" xfId="0" applyFont="1" applyFill="1" applyBorder="1" applyAlignment="1">
      <alignment horizontal="left"/>
    </xf>
    <xf numFmtId="0" fontId="23" fillId="9" borderId="14" xfId="0" applyFont="1" applyFill="1" applyBorder="1"/>
    <xf numFmtId="0" fontId="23" fillId="0" borderId="0" xfId="0" applyFont="1" applyFill="1" applyBorder="1"/>
    <xf numFmtId="0" fontId="23" fillId="17" borderId="2" xfId="0" applyFont="1" applyFill="1" applyBorder="1"/>
    <xf numFmtId="0" fontId="24" fillId="16" borderId="5" xfId="0" applyFont="1" applyFill="1" applyBorder="1"/>
    <xf numFmtId="0" fontId="24" fillId="16" borderId="19" xfId="0" applyFont="1" applyFill="1" applyBorder="1"/>
    <xf numFmtId="0" fontId="24" fillId="16" borderId="6" xfId="0" applyFont="1" applyFill="1" applyBorder="1"/>
    <xf numFmtId="0" fontId="23" fillId="17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3" fillId="17" borderId="32" xfId="0" applyFont="1" applyFill="1" applyBorder="1" applyAlignment="1">
      <alignment horizontal="left"/>
    </xf>
    <xf numFmtId="0" fontId="23" fillId="0" borderId="32" xfId="0" applyFont="1" applyBorder="1"/>
    <xf numFmtId="0" fontId="23" fillId="9" borderId="2" xfId="0" applyFont="1" applyFill="1" applyBorder="1"/>
    <xf numFmtId="0" fontId="23" fillId="9" borderId="32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 vertical="center"/>
    </xf>
    <xf numFmtId="0" fontId="0" fillId="9" borderId="0" xfId="0" applyFill="1" applyBorder="1"/>
    <xf numFmtId="0" fontId="23" fillId="0" borderId="15" xfId="0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23" fillId="0" borderId="0" xfId="0" applyFont="1" applyFill="1"/>
    <xf numFmtId="0" fontId="23" fillId="0" borderId="3" xfId="0" applyFont="1" applyBorder="1"/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3" fillId="0" borderId="8" xfId="0" applyFont="1" applyBorder="1" applyAlignment="1">
      <alignment horizontal="left" vertical="center"/>
    </xf>
    <xf numFmtId="0" fontId="23" fillId="9" borderId="5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3" borderId="7" xfId="0" applyFill="1" applyBorder="1"/>
    <xf numFmtId="0" fontId="0" fillId="3" borderId="20" xfId="0" applyFill="1" applyBorder="1"/>
    <xf numFmtId="0" fontId="0" fillId="3" borderId="8" xfId="0" applyFill="1" applyBorder="1"/>
    <xf numFmtId="0" fontId="24" fillId="6" borderId="5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3" fillId="17" borderId="3" xfId="0" applyFont="1" applyFill="1" applyBorder="1"/>
    <xf numFmtId="0" fontId="0" fillId="0" borderId="0" xfId="0" applyFill="1" applyBorder="1"/>
    <xf numFmtId="0" fontId="4" fillId="0" borderId="2" xfId="0" applyFont="1" applyBorder="1" applyAlignment="1">
      <alignment horizontal="left" vertical="center"/>
    </xf>
    <xf numFmtId="0" fontId="8" fillId="3" borderId="27" xfId="0" applyFont="1" applyFill="1" applyBorder="1" applyAlignment="1">
      <alignment horizontal="right" vertical="center"/>
    </xf>
    <xf numFmtId="0" fontId="1" fillId="16" borderId="1" xfId="0" applyFont="1" applyFill="1" applyBorder="1" applyAlignment="1">
      <alignment horizontal="right" vertical="center"/>
    </xf>
    <xf numFmtId="0" fontId="0" fillId="18" borderId="35" xfId="0" applyFill="1" applyBorder="1"/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3" xfId="0" applyFill="1" applyBorder="1"/>
    <xf numFmtId="0" fontId="8" fillId="3" borderId="31" xfId="0" applyFont="1" applyFill="1" applyBorder="1" applyAlignment="1">
      <alignment horizontal="center"/>
    </xf>
    <xf numFmtId="0" fontId="40" fillId="18" borderId="31" xfId="0" applyFont="1" applyFill="1" applyBorder="1" applyAlignment="1">
      <alignment horizontal="left" vertical="center"/>
    </xf>
    <xf numFmtId="0" fontId="41" fillId="18" borderId="27" xfId="0" applyFont="1" applyFill="1" applyBorder="1" applyAlignment="1">
      <alignment horizontal="center"/>
    </xf>
    <xf numFmtId="0" fontId="0" fillId="4" borderId="0" xfId="0" applyFill="1"/>
    <xf numFmtId="0" fontId="23" fillId="9" borderId="9" xfId="0" applyFont="1" applyFill="1" applyBorder="1" applyAlignment="1">
      <alignment horizontal="center" vertical="center"/>
    </xf>
    <xf numFmtId="0" fontId="16" fillId="19" borderId="32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0" fillId="19" borderId="1" xfId="0" applyFill="1" applyBorder="1"/>
    <xf numFmtId="0" fontId="0" fillId="19" borderId="2" xfId="0" applyFill="1" applyBorder="1"/>
    <xf numFmtId="0" fontId="0" fillId="19" borderId="2" xfId="0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0" fontId="4" fillId="20" borderId="32" xfId="0" applyFont="1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18" fillId="20" borderId="1" xfId="0" applyFont="1" applyFill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/>
    </xf>
    <xf numFmtId="0" fontId="0" fillId="20" borderId="2" xfId="0" applyFill="1" applyBorder="1"/>
    <xf numFmtId="0" fontId="0" fillId="19" borderId="3" xfId="0" applyFill="1" applyBorder="1"/>
    <xf numFmtId="0" fontId="0" fillId="5" borderId="3" xfId="0" applyFill="1" applyBorder="1"/>
    <xf numFmtId="0" fontId="0" fillId="20" borderId="3" xfId="0" applyFill="1" applyBorder="1" applyAlignment="1">
      <alignment horizontal="center" vertical="center"/>
    </xf>
    <xf numFmtId="0" fontId="1" fillId="20" borderId="2" xfId="0" applyFont="1" applyFill="1" applyBorder="1"/>
    <xf numFmtId="0" fontId="5" fillId="19" borderId="32" xfId="0" applyFont="1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19" borderId="2" xfId="0" applyFont="1" applyFill="1" applyBorder="1" applyAlignment="1">
      <alignment horizontal="center" vertical="center"/>
    </xf>
    <xf numFmtId="0" fontId="0" fillId="19" borderId="2" xfId="0" applyFont="1" applyFill="1" applyBorder="1"/>
    <xf numFmtId="0" fontId="0" fillId="19" borderId="32" xfId="0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37" fillId="20" borderId="32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center" vertical="center"/>
    </xf>
    <xf numFmtId="0" fontId="4" fillId="20" borderId="3" xfId="0" applyFont="1" applyFill="1" applyBorder="1" applyAlignment="1">
      <alignment horizontal="center" vertical="center"/>
    </xf>
    <xf numFmtId="0" fontId="0" fillId="20" borderId="3" xfId="0" applyFill="1" applyBorder="1"/>
    <xf numFmtId="0" fontId="0" fillId="20" borderId="2" xfId="0" applyFont="1" applyFill="1" applyBorder="1"/>
    <xf numFmtId="0" fontId="5" fillId="20" borderId="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23" fillId="0" borderId="5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4" fillId="9" borderId="37" xfId="0" applyFont="1" applyFill="1" applyBorder="1" applyAlignment="1">
      <alignment horizontal="left" vertical="center"/>
    </xf>
    <xf numFmtId="0" fontId="23" fillId="9" borderId="37" xfId="0" applyFont="1" applyFill="1" applyBorder="1" applyAlignment="1">
      <alignment horizontal="left" vertical="center"/>
    </xf>
    <xf numFmtId="0" fontId="34" fillId="0" borderId="14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34" fillId="0" borderId="15" xfId="0" applyFont="1" applyBorder="1"/>
    <xf numFmtId="0" fontId="23" fillId="0" borderId="14" xfId="0" applyFont="1" applyBorder="1"/>
    <xf numFmtId="0" fontId="23" fillId="0" borderId="7" xfId="0" applyFont="1" applyBorder="1"/>
    <xf numFmtId="0" fontId="23" fillId="0" borderId="20" xfId="0" applyFont="1" applyBorder="1"/>
    <xf numFmtId="0" fontId="23" fillId="0" borderId="20" xfId="0" applyFont="1" applyBorder="1" applyAlignment="1">
      <alignment horizontal="center"/>
    </xf>
    <xf numFmtId="0" fontId="23" fillId="0" borderId="8" xfId="0" applyFont="1" applyBorder="1"/>
    <xf numFmtId="0" fontId="45" fillId="3" borderId="32" xfId="0" applyFont="1" applyFill="1" applyBorder="1"/>
    <xf numFmtId="0" fontId="0" fillId="3" borderId="3" xfId="0" applyFill="1" applyBorder="1"/>
    <xf numFmtId="0" fontId="8" fillId="3" borderId="19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15" xfId="0" applyFont="1" applyFill="1" applyBorder="1"/>
    <xf numFmtId="0" fontId="5" fillId="11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4" borderId="0" xfId="0" applyFill="1" applyBorder="1"/>
    <xf numFmtId="0" fontId="0" fillId="11" borderId="19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0" fillId="14" borderId="20" xfId="0" applyFill="1" applyBorder="1" applyAlignment="1">
      <alignment horizontal="center"/>
    </xf>
    <xf numFmtId="0" fontId="1" fillId="0" borderId="32" xfId="0" applyFont="1" applyFill="1" applyBorder="1"/>
    <xf numFmtId="0" fontId="0" fillId="11" borderId="7" xfId="0" applyFill="1" applyBorder="1" applyAlignment="1">
      <alignment horizontal="center"/>
    </xf>
    <xf numFmtId="0" fontId="25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4" borderId="14" xfId="0" applyFill="1" applyBorder="1"/>
    <xf numFmtId="0" fontId="0" fillId="4" borderId="15" xfId="0" applyFill="1" applyBorder="1"/>
    <xf numFmtId="0" fontId="0" fillId="4" borderId="7" xfId="0" applyFill="1" applyBorder="1"/>
    <xf numFmtId="0" fontId="0" fillId="4" borderId="20" xfId="0" applyFill="1" applyBorder="1"/>
    <xf numFmtId="0" fontId="0" fillId="4" borderId="8" xfId="0" applyFill="1" applyBorder="1"/>
    <xf numFmtId="0" fontId="0" fillId="3" borderId="5" xfId="0" applyFill="1" applyBorder="1"/>
    <xf numFmtId="0" fontId="0" fillId="3" borderId="19" xfId="0" applyFill="1" applyBorder="1"/>
    <xf numFmtId="0" fontId="0" fillId="3" borderId="6" xfId="0" applyFill="1" applyBorder="1"/>
    <xf numFmtId="0" fontId="0" fillId="3" borderId="15" xfId="0" applyFill="1" applyBorder="1"/>
    <xf numFmtId="0" fontId="2" fillId="3" borderId="19" xfId="0" applyFont="1" applyFill="1" applyBorder="1"/>
    <xf numFmtId="0" fontId="8" fillId="3" borderId="0" xfId="0" applyFont="1" applyFill="1" applyBorder="1"/>
    <xf numFmtId="0" fontId="7" fillId="4" borderId="0" xfId="0" applyFont="1" applyFill="1" applyBorder="1"/>
    <xf numFmtId="0" fontId="5" fillId="4" borderId="20" xfId="0" applyFont="1" applyFill="1" applyBorder="1"/>
    <xf numFmtId="0" fontId="5" fillId="4" borderId="1" xfId="0" applyFont="1" applyFill="1" applyBorder="1"/>
    <xf numFmtId="0" fontId="5" fillId="4" borderId="31" xfId="0" applyFont="1" applyFill="1" applyBorder="1"/>
    <xf numFmtId="0" fontId="5" fillId="4" borderId="27" xfId="0" applyFont="1" applyFill="1" applyBorder="1"/>
    <xf numFmtId="0" fontId="46" fillId="0" borderId="32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7" fillId="4" borderId="7" xfId="0" applyFont="1" applyFill="1" applyBorder="1"/>
    <xf numFmtId="0" fontId="7" fillId="4" borderId="8" xfId="0" applyFont="1" applyFill="1" applyBorder="1"/>
    <xf numFmtId="0" fontId="7" fillId="4" borderId="3" xfId="0" applyFont="1" applyFill="1" applyBorder="1"/>
    <xf numFmtId="0" fontId="8" fillId="3" borderId="35" xfId="0" applyFont="1" applyFill="1" applyBorder="1"/>
    <xf numFmtId="0" fontId="51" fillId="3" borderId="19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0" fontId="49" fillId="3" borderId="31" xfId="0" applyFont="1" applyFill="1" applyBorder="1" applyAlignment="1">
      <alignment horizontal="center"/>
    </xf>
    <xf numFmtId="0" fontId="49" fillId="3" borderId="14" xfId="0" applyFont="1" applyFill="1" applyBorder="1" applyAlignment="1">
      <alignment horizontal="center"/>
    </xf>
    <xf numFmtId="0" fontId="49" fillId="3" borderId="27" xfId="0" applyFont="1" applyFill="1" applyBorder="1"/>
    <xf numFmtId="0" fontId="55" fillId="3" borderId="0" xfId="0" applyFont="1" applyFill="1" applyBorder="1" applyAlignment="1">
      <alignment horizontal="left"/>
    </xf>
    <xf numFmtId="0" fontId="52" fillId="3" borderId="19" xfId="0" applyFont="1" applyFill="1" applyBorder="1" applyAlignment="1">
      <alignment horizontal="center"/>
    </xf>
    <xf numFmtId="0" fontId="50" fillId="3" borderId="19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right"/>
    </xf>
    <xf numFmtId="0" fontId="53" fillId="4" borderId="14" xfId="0" applyFont="1" applyFill="1" applyBorder="1" applyAlignment="1">
      <alignment horizontal="right"/>
    </xf>
    <xf numFmtId="0" fontId="53" fillId="4" borderId="7" xfId="0" applyFont="1" applyFill="1" applyBorder="1" applyAlignment="1">
      <alignment horizontal="right"/>
    </xf>
    <xf numFmtId="0" fontId="0" fillId="4" borderId="1" xfId="0" applyFill="1" applyBorder="1"/>
    <xf numFmtId="0" fontId="50" fillId="3" borderId="1" xfId="0" applyFont="1" applyFill="1" applyBorder="1" applyAlignment="1">
      <alignment horizontal="center"/>
    </xf>
    <xf numFmtId="49" fontId="23" fillId="0" borderId="5" xfId="0" applyNumberFormat="1" applyFont="1" applyBorder="1" applyAlignment="1">
      <alignment horizontal="right"/>
    </xf>
    <xf numFmtId="0" fontId="56" fillId="0" borderId="6" xfId="0" applyFont="1" applyFill="1" applyBorder="1"/>
    <xf numFmtId="0" fontId="56" fillId="0" borderId="15" xfId="0" applyFont="1" applyBorder="1"/>
    <xf numFmtId="0" fontId="57" fillId="0" borderId="15" xfId="0" applyFont="1" applyBorder="1"/>
    <xf numFmtId="0" fontId="56" fillId="0" borderId="15" xfId="0" applyFont="1" applyFill="1" applyBorder="1"/>
    <xf numFmtId="0" fontId="14" fillId="0" borderId="7" xfId="0" applyFont="1" applyBorder="1"/>
    <xf numFmtId="0" fontId="56" fillId="0" borderId="8" xfId="0" applyFont="1" applyFill="1" applyBorder="1"/>
    <xf numFmtId="0" fontId="58" fillId="12" borderId="31" xfId="0" applyFont="1" applyFill="1" applyBorder="1"/>
    <xf numFmtId="0" fontId="2" fillId="12" borderId="35" xfId="0" applyFont="1" applyFill="1" applyBorder="1"/>
    <xf numFmtId="0" fontId="2" fillId="12" borderId="35" xfId="0" applyFont="1" applyFill="1" applyBorder="1" applyAlignment="1">
      <alignment horizontal="center" vertical="center"/>
    </xf>
    <xf numFmtId="0" fontId="2" fillId="12" borderId="27" xfId="0" applyFont="1" applyFill="1" applyBorder="1"/>
    <xf numFmtId="0" fontId="0" fillId="19" borderId="15" xfId="0" applyFill="1" applyBorder="1" applyAlignment="1">
      <alignment horizontal="left" vertical="center"/>
    </xf>
    <xf numFmtId="0" fontId="58" fillId="12" borderId="31" xfId="0" applyFont="1" applyFill="1" applyBorder="1" applyAlignment="1">
      <alignment horizontal="left" vertical="center"/>
    </xf>
    <xf numFmtId="0" fontId="58" fillId="12" borderId="35" xfId="0" applyFont="1" applyFill="1" applyBorder="1"/>
    <xf numFmtId="0" fontId="58" fillId="12" borderId="35" xfId="0" applyFont="1" applyFill="1" applyBorder="1" applyAlignment="1">
      <alignment horizontal="center" vertical="center"/>
    </xf>
    <xf numFmtId="0" fontId="58" fillId="12" borderId="27" xfId="0" applyFont="1" applyFill="1" applyBorder="1"/>
    <xf numFmtId="0" fontId="20" fillId="12" borderId="1" xfId="1" applyFill="1" applyBorder="1" applyAlignment="1" applyProtection="1">
      <alignment horizontal="center" vertical="center"/>
    </xf>
    <xf numFmtId="0" fontId="58" fillId="0" borderId="0" xfId="0" applyFont="1" applyFill="1" applyBorder="1"/>
    <xf numFmtId="0" fontId="58" fillId="12" borderId="32" xfId="0" applyFont="1" applyFill="1" applyBorder="1"/>
    <xf numFmtId="0" fontId="58" fillId="12" borderId="3" xfId="0" applyFont="1" applyFill="1" applyBorder="1"/>
    <xf numFmtId="0" fontId="39" fillId="3" borderId="32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7" fillId="19" borderId="6" xfId="0" applyFont="1" applyFill="1" applyBorder="1" applyAlignment="1">
      <alignment horizontal="center" vertical="center"/>
    </xf>
    <xf numFmtId="0" fontId="1" fillId="19" borderId="8" xfId="0" applyFont="1" applyFill="1" applyBorder="1" applyAlignment="1">
      <alignment horizontal="center" vertical="center"/>
    </xf>
    <xf numFmtId="0" fontId="59" fillId="0" borderId="0" xfId="0" applyFont="1"/>
    <xf numFmtId="0" fontId="53" fillId="2" borderId="14" xfId="0" applyFont="1" applyFill="1" applyBorder="1" applyAlignment="1">
      <alignment horizontal="center" vertical="center"/>
    </xf>
    <xf numFmtId="0" fontId="53" fillId="6" borderId="14" xfId="0" applyFont="1" applyFill="1" applyBorder="1" applyAlignment="1">
      <alignment horizontal="center" vertical="center"/>
    </xf>
    <xf numFmtId="0" fontId="53" fillId="21" borderId="14" xfId="0" applyFont="1" applyFill="1" applyBorder="1" applyAlignment="1">
      <alignment horizontal="center" vertical="center"/>
    </xf>
    <xf numFmtId="0" fontId="53" fillId="2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21" borderId="15" xfId="0" applyFont="1" applyFill="1" applyBorder="1" applyAlignment="1">
      <alignment horizontal="center" vertical="center"/>
    </xf>
    <xf numFmtId="0" fontId="1" fillId="22" borderId="8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horizontal="center"/>
    </xf>
    <xf numFmtId="0" fontId="0" fillId="0" borderId="15" xfId="0" applyFill="1" applyBorder="1"/>
    <xf numFmtId="0" fontId="51" fillId="3" borderId="5" xfId="0" applyFont="1" applyFill="1" applyBorder="1" applyAlignment="1">
      <alignment horizontal="center" vertical="center"/>
    </xf>
    <xf numFmtId="0" fontId="51" fillId="3" borderId="6" xfId="0" applyFont="1" applyFill="1" applyBorder="1" applyAlignment="1">
      <alignment horizontal="center" vertical="center"/>
    </xf>
    <xf numFmtId="0" fontId="48" fillId="3" borderId="19" xfId="0" applyFont="1" applyFill="1" applyBorder="1" applyAlignment="1">
      <alignment horizontal="right" vertical="center"/>
    </xf>
    <xf numFmtId="0" fontId="0" fillId="4" borderId="6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3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5" xfId="0" applyFont="1" applyFill="1" applyBorder="1"/>
    <xf numFmtId="0" fontId="0" fillId="4" borderId="14" xfId="0" applyFont="1" applyFill="1" applyBorder="1"/>
    <xf numFmtId="0" fontId="0" fillId="4" borderId="7" xfId="0" applyFont="1" applyFill="1" applyBorder="1"/>
    <xf numFmtId="0" fontId="23" fillId="10" borderId="40" xfId="0" applyFont="1" applyFill="1" applyBorder="1" applyAlignment="1">
      <alignment horizontal="center"/>
    </xf>
    <xf numFmtId="0" fontId="6" fillId="4" borderId="19" xfId="0" applyFont="1" applyFill="1" applyBorder="1"/>
    <xf numFmtId="0" fontId="1" fillId="0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49" fillId="3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7">
    <dxf>
      <font>
        <color theme="0"/>
      </font>
    </dxf>
    <dxf>
      <font>
        <color theme="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28576</xdr:rowOff>
    </xdr:from>
    <xdr:to>
      <xdr:col>3</xdr:col>
      <xdr:colOff>142875</xdr:colOff>
      <xdr:row>9</xdr:row>
      <xdr:rowOff>55496</xdr:rowOff>
    </xdr:to>
    <xdr:pic>
      <xdr:nvPicPr>
        <xdr:cNvPr id="2049" name="il_fi" descr="http://www.matagot.com/metal-adventures/IMG/jpg/MA-LOGO-LR-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1" y="219076"/>
          <a:ext cx="2943224" cy="155092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18</xdr:row>
      <xdr:rowOff>0</xdr:rowOff>
    </xdr:from>
    <xdr:to>
      <xdr:col>4</xdr:col>
      <xdr:colOff>762001</xdr:colOff>
      <xdr:row>30</xdr:row>
      <xdr:rowOff>65447</xdr:rowOff>
    </xdr:to>
    <xdr:pic>
      <xdr:nvPicPr>
        <xdr:cNvPr id="2052" name="il_fi" descr="http://p5.storage.canalblog.com/51/68/495393/42563815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1" y="3457575"/>
          <a:ext cx="4343400" cy="2351447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1175496</xdr:colOff>
      <xdr:row>1</xdr:row>
      <xdr:rowOff>109256</xdr:rowOff>
    </xdr:from>
    <xdr:to>
      <xdr:col>25</xdr:col>
      <xdr:colOff>185439</xdr:colOff>
      <xdr:row>9</xdr:row>
      <xdr:rowOff>16808</xdr:rowOff>
    </xdr:to>
    <xdr:pic>
      <xdr:nvPicPr>
        <xdr:cNvPr id="2" name="il_fi" descr="http://www.matagot.com/metal-adventures/IMG/jpg/MA-LOGO-LR-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51408" y="299756"/>
          <a:ext cx="3524792" cy="1868581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1171576</xdr:colOff>
      <xdr:row>0</xdr:row>
      <xdr:rowOff>0</xdr:rowOff>
    </xdr:from>
    <xdr:to>
      <xdr:col>8</xdr:col>
      <xdr:colOff>71870</xdr:colOff>
      <xdr:row>4</xdr:row>
      <xdr:rowOff>0</xdr:rowOff>
    </xdr:to>
    <xdr:pic>
      <xdr:nvPicPr>
        <xdr:cNvPr id="2" name="il_fi" descr="http://www.matagot.com/metal-adventures/IMG/jpg/MA-LOGO-LR-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1" y="0"/>
          <a:ext cx="1414894" cy="819150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F16"/>
  <sheetViews>
    <sheetView workbookViewId="0">
      <selection activeCell="H9" sqref="H9"/>
    </sheetView>
  </sheetViews>
  <sheetFormatPr baseColWidth="10" defaultRowHeight="15"/>
  <cols>
    <col min="2" max="2" width="30.85546875" customWidth="1"/>
    <col min="5" max="5" width="34.42578125" customWidth="1"/>
    <col min="6" max="6" width="10.42578125" customWidth="1"/>
    <col min="7" max="7" width="11.85546875" customWidth="1"/>
  </cols>
  <sheetData>
    <row r="4" spans="2:6">
      <c r="F4" s="87"/>
    </row>
    <row r="11" spans="2:6">
      <c r="B11" s="87" t="s">
        <v>204</v>
      </c>
    </row>
    <row r="12" spans="2:6" ht="15.75" thickBot="1"/>
    <row r="13" spans="2:6">
      <c r="B13" s="91" t="s">
        <v>212</v>
      </c>
      <c r="C13" s="88"/>
      <c r="E13" s="83" t="s">
        <v>213</v>
      </c>
      <c r="F13" s="98" t="s">
        <v>215</v>
      </c>
    </row>
    <row r="14" spans="2:6" ht="15.75" thickBot="1">
      <c r="B14" s="92" t="s">
        <v>209</v>
      </c>
      <c r="C14" s="97" t="s">
        <v>205</v>
      </c>
      <c r="E14" s="84" t="s">
        <v>214</v>
      </c>
      <c r="F14" s="90"/>
    </row>
    <row r="15" spans="2:6">
      <c r="B15" s="92" t="s">
        <v>210</v>
      </c>
      <c r="C15" s="89"/>
    </row>
    <row r="16" spans="2:6" ht="15.75" thickBot="1">
      <c r="B16" s="93" t="s">
        <v>211</v>
      </c>
      <c r="C16" s="90"/>
    </row>
  </sheetData>
  <hyperlinks>
    <hyperlink ref="C14" location="Etape1!A1" display="Etape 1"/>
    <hyperlink ref="F13" location="Etape2!A1" display="Etape 2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X107"/>
  <sheetViews>
    <sheetView topLeftCell="B19" zoomScale="85" zoomScaleNormal="85" workbookViewId="0">
      <selection activeCell="O21" sqref="O21"/>
    </sheetView>
  </sheetViews>
  <sheetFormatPr baseColWidth="10" defaultRowHeight="15" outlineLevelCol="1"/>
  <cols>
    <col min="1" max="1" width="13.28515625" customWidth="1"/>
    <col min="2" max="2" width="15.28515625" customWidth="1"/>
    <col min="3" max="3" width="23.42578125" customWidth="1"/>
    <col min="4" max="4" width="4" customWidth="1"/>
    <col min="5" max="5" width="4" style="1" customWidth="1"/>
    <col min="6" max="6" width="4" customWidth="1"/>
    <col min="7" max="7" width="23.5703125" customWidth="1"/>
    <col min="8" max="8" width="4" customWidth="1"/>
    <col min="9" max="9" width="4" style="1" customWidth="1"/>
    <col min="10" max="10" width="3.7109375" customWidth="1"/>
    <col min="11" max="11" width="16.140625" customWidth="1"/>
    <col min="12" max="12" width="4" customWidth="1"/>
    <col min="13" max="13" width="4" style="1" customWidth="1"/>
    <col min="14" max="14" width="3.7109375" customWidth="1"/>
    <col min="15" max="15" width="7.42578125" customWidth="1"/>
    <col min="16" max="16" width="19.140625" hidden="1" customWidth="1" outlineLevel="1"/>
    <col min="17" max="17" width="26.85546875" hidden="1" customWidth="1" outlineLevel="1"/>
    <col min="18" max="19" width="11.42578125" hidden="1" customWidth="1" outlineLevel="1"/>
    <col min="20" max="20" width="20.28515625" hidden="1" customWidth="1" outlineLevel="1"/>
    <col min="21" max="21" width="20.5703125" hidden="1" customWidth="1" outlineLevel="1"/>
    <col min="22" max="22" width="11.42578125" collapsed="1"/>
    <col min="23" max="23" width="13" customWidth="1"/>
    <col min="24" max="24" width="14.28515625" customWidth="1"/>
  </cols>
  <sheetData>
    <row r="1" spans="2:24" ht="15.75" thickBot="1"/>
    <row r="2" spans="2:24" ht="19.5" thickBot="1">
      <c r="C2" s="369" t="s">
        <v>671</v>
      </c>
      <c r="D2" s="370"/>
      <c r="E2" s="370"/>
      <c r="F2" s="371"/>
      <c r="G2" s="372"/>
      <c r="I2"/>
      <c r="J2" s="1"/>
      <c r="M2"/>
      <c r="N2" s="1"/>
    </row>
    <row r="3" spans="2:24" ht="19.5" thickBot="1">
      <c r="B3" s="94" t="s">
        <v>79</v>
      </c>
      <c r="C3" s="233" t="s">
        <v>77</v>
      </c>
      <c r="E3"/>
      <c r="J3" s="1"/>
      <c r="K3" s="8" t="s">
        <v>119</v>
      </c>
      <c r="L3" s="39">
        <f>SUM(H9,L25)</f>
        <v>6</v>
      </c>
      <c r="N3" s="1"/>
      <c r="Q3" s="48" t="s">
        <v>189</v>
      </c>
      <c r="R3" s="49" t="s">
        <v>185</v>
      </c>
      <c r="S3" s="50" t="s">
        <v>186</v>
      </c>
      <c r="U3" s="56" t="s">
        <v>195</v>
      </c>
    </row>
    <row r="4" spans="2:24" ht="19.5" customHeight="1" thickBot="1">
      <c r="B4" s="246" t="s">
        <v>0</v>
      </c>
      <c r="C4" s="233" t="s">
        <v>5</v>
      </c>
      <c r="F4" s="234"/>
      <c r="G4" s="77" t="s">
        <v>201</v>
      </c>
      <c r="J4" s="1"/>
      <c r="K4" s="9" t="s">
        <v>184</v>
      </c>
      <c r="L4" s="40">
        <f>IF(C3="MUTANT",SUM(L9,D25),0)</f>
        <v>0</v>
      </c>
      <c r="N4" s="1"/>
      <c r="Q4" s="41" t="s">
        <v>187</v>
      </c>
      <c r="R4" s="43" t="s">
        <v>187</v>
      </c>
      <c r="S4" s="19"/>
      <c r="U4" s="58" t="str">
        <f>VLOOKUP(C4,Tables!B4:E51,2)</f>
        <v>Connaissance (OCG)</v>
      </c>
    </row>
    <row r="5" spans="2:24" ht="15.75" thickBot="1">
      <c r="B5" s="246" t="s">
        <v>120</v>
      </c>
      <c r="C5" s="233" t="s">
        <v>157</v>
      </c>
      <c r="F5" s="78"/>
      <c r="G5" s="77" t="s">
        <v>202</v>
      </c>
      <c r="J5" s="1"/>
      <c r="M5"/>
      <c r="N5" s="1"/>
      <c r="Q5" s="42" t="s">
        <v>188</v>
      </c>
      <c r="R5" s="44" t="s">
        <v>187</v>
      </c>
      <c r="S5" s="20">
        <v>1</v>
      </c>
      <c r="U5" s="58" t="str">
        <f>VLOOKUP(C4,Tables!B4:E51,3)</f>
        <v>Intelligence</v>
      </c>
    </row>
    <row r="6" spans="2:24" ht="15.75" thickBot="1">
      <c r="B6" s="95" t="s">
        <v>182</v>
      </c>
      <c r="C6" s="373" t="s">
        <v>165</v>
      </c>
      <c r="E6"/>
      <c r="F6" s="1"/>
      <c r="H6" s="16"/>
      <c r="I6"/>
      <c r="J6" s="1"/>
      <c r="M6"/>
      <c r="N6" s="1"/>
      <c r="Q6" s="47" t="s">
        <v>183</v>
      </c>
      <c r="R6" s="43" t="s">
        <v>188</v>
      </c>
      <c r="S6" s="21"/>
      <c r="U6" s="59" t="str">
        <f>VLOOKUP(C4,Tables!B4:E51,4)</f>
        <v>Commerce</v>
      </c>
    </row>
    <row r="7" spans="2:24" ht="26.25" customHeight="1" thickBot="1">
      <c r="C7" s="374" t="s">
        <v>672</v>
      </c>
      <c r="D7" s="375"/>
      <c r="E7" s="375"/>
      <c r="F7" s="376"/>
      <c r="G7" s="377"/>
      <c r="H7" s="16"/>
      <c r="I7" s="16"/>
      <c r="J7" s="1"/>
      <c r="K7" s="378" t="s">
        <v>206</v>
      </c>
      <c r="M7"/>
      <c r="N7" s="1"/>
      <c r="Q7" s="14" t="str">
        <f>VLOOKUP(C5,Tables!B55:E60,2)</f>
        <v>Espionnage</v>
      </c>
      <c r="R7" s="43" t="s">
        <v>188</v>
      </c>
      <c r="S7" s="19">
        <v>1</v>
      </c>
      <c r="U7" s="62" t="s">
        <v>196</v>
      </c>
    </row>
    <row r="8" spans="2:24" ht="21" customHeight="1" thickBot="1">
      <c r="D8" s="36" t="s">
        <v>192</v>
      </c>
      <c r="E8" s="75" t="s">
        <v>190</v>
      </c>
      <c r="F8" s="37" t="s">
        <v>191</v>
      </c>
      <c r="H8" s="36" t="s">
        <v>192</v>
      </c>
      <c r="I8" s="75" t="s">
        <v>190</v>
      </c>
      <c r="J8" s="37" t="s">
        <v>191</v>
      </c>
      <c r="L8" s="36" t="s">
        <v>192</v>
      </c>
      <c r="M8" s="75" t="s">
        <v>190</v>
      </c>
      <c r="N8" s="37" t="s">
        <v>191</v>
      </c>
      <c r="Q8" s="14" t="str">
        <f>VLOOKUP(C5,Tables!B55:E60,3)</f>
        <v>Négociation</v>
      </c>
      <c r="R8" s="43" t="s">
        <v>188</v>
      </c>
      <c r="S8" s="19">
        <v>2</v>
      </c>
      <c r="U8" s="63" t="str">
        <f>VLOOKUP($C$5,Tables!$B$55:$Q$60,7)</f>
        <v>Mêlée</v>
      </c>
    </row>
    <row r="9" spans="2:24" ht="16.5" thickBot="1">
      <c r="C9" s="5" t="s">
        <v>3</v>
      </c>
      <c r="D9" s="231">
        <v>2</v>
      </c>
      <c r="E9" s="238">
        <f>T16</f>
        <v>0</v>
      </c>
      <c r="F9" s="70">
        <f>D9+E9</f>
        <v>2</v>
      </c>
      <c r="G9" s="5" t="s">
        <v>17</v>
      </c>
      <c r="H9" s="237">
        <v>3</v>
      </c>
      <c r="I9" s="240">
        <f>T17</f>
        <v>0</v>
      </c>
      <c r="J9" s="70">
        <f>H9+I9</f>
        <v>3</v>
      </c>
      <c r="K9" s="5" t="s">
        <v>9</v>
      </c>
      <c r="L9" s="237">
        <v>3</v>
      </c>
      <c r="M9" s="241">
        <f>T18</f>
        <v>0</v>
      </c>
      <c r="N9" s="70">
        <f>L9+M9</f>
        <v>3</v>
      </c>
      <c r="Q9" s="15" t="str">
        <f>VLOOKUP(C5,Tables!B55:E60,4)</f>
        <v>Trempe</v>
      </c>
      <c r="R9" s="45" t="s">
        <v>188</v>
      </c>
      <c r="S9" s="22">
        <v>3</v>
      </c>
      <c r="U9" s="63" t="str">
        <f>VLOOKUP($C$5,Tables!$B$55:$Q$60,8)</f>
        <v>Empathie</v>
      </c>
    </row>
    <row r="10" spans="2:24" ht="15.75" thickBot="1">
      <c r="C10" s="28" t="s">
        <v>113</v>
      </c>
      <c r="D10" s="30"/>
      <c r="E10" s="31" t="str">
        <f>IF(OR(C10=Q7,C10=Q8,C10=Q9),"n","o")</f>
        <v>o</v>
      </c>
      <c r="F10" s="69"/>
      <c r="G10" s="29" t="s">
        <v>114</v>
      </c>
      <c r="H10" s="32"/>
      <c r="I10" s="33" t="str">
        <f>IF(OR(G10=Q7,G10=Q8,G10=Q9),"n","o")</f>
        <v>o</v>
      </c>
      <c r="J10" s="34"/>
      <c r="K10" s="26" t="s">
        <v>115</v>
      </c>
      <c r="L10" s="32"/>
      <c r="M10" s="33" t="str">
        <f>IF(OR(K10=Q7,K10=Q8,K10=Q9),"n","o")</f>
        <v>n</v>
      </c>
      <c r="N10" s="35"/>
      <c r="U10" s="63" t="str">
        <f>VLOOKUP($C$5,Tables!$B$55:$Q$60,9)</f>
        <v>[Senseurs]</v>
      </c>
    </row>
    <row r="11" spans="2:24">
      <c r="C11" s="2" t="s">
        <v>80</v>
      </c>
      <c r="D11" s="232"/>
      <c r="E11" s="239">
        <f>VLOOKUP(C11,$Q$22:$T$82,4)</f>
        <v>0</v>
      </c>
      <c r="F11" s="38">
        <f>D11+E11</f>
        <v>0</v>
      </c>
      <c r="G11" s="3" t="s">
        <v>85</v>
      </c>
      <c r="H11" s="232"/>
      <c r="I11" s="239">
        <f>VLOOKUP(G11,$Q$22:$T$82,4)</f>
        <v>0</v>
      </c>
      <c r="J11" s="38">
        <f>H11+I11</f>
        <v>0</v>
      </c>
      <c r="K11" s="2" t="s">
        <v>89</v>
      </c>
      <c r="L11" s="232"/>
      <c r="M11" s="239">
        <f>VLOOKUP(K11,$Q$22:$T$82,4)</f>
        <v>0</v>
      </c>
      <c r="N11" s="38">
        <f>L11+M11</f>
        <v>0</v>
      </c>
      <c r="U11" s="63" t="str">
        <f>VLOOKUP($C$5,Tables!$B$55:$Q$60,10)</f>
        <v>Navigation</v>
      </c>
    </row>
    <row r="12" spans="2:24">
      <c r="C12" s="3" t="s">
        <v>81</v>
      </c>
      <c r="D12" s="232">
        <v>1</v>
      </c>
      <c r="E12" s="239">
        <f t="shared" ref="E12:E22" si="0">VLOOKUP(C12,$Q$22:$T$82,4)</f>
        <v>0</v>
      </c>
      <c r="F12" s="38">
        <f t="shared" ref="F12:F22" si="1">D12+E12</f>
        <v>1</v>
      </c>
      <c r="G12" s="3" t="s">
        <v>86</v>
      </c>
      <c r="H12" s="232"/>
      <c r="I12" s="239">
        <f t="shared" ref="I12:I18" si="2">VLOOKUP(G12,$Q$22:$T$82,4)</f>
        <v>0</v>
      </c>
      <c r="J12" s="38">
        <f t="shared" ref="J12:J18" si="3">H12+I12</f>
        <v>0</v>
      </c>
      <c r="K12" s="2" t="s">
        <v>90</v>
      </c>
      <c r="L12" s="232"/>
      <c r="M12" s="239">
        <f t="shared" ref="M12:M18" si="4">VLOOKUP(K12,$Q$22:$T$82,4)</f>
        <v>0</v>
      </c>
      <c r="N12" s="38">
        <f t="shared" ref="N12:N18" si="5">L12+M12</f>
        <v>0</v>
      </c>
      <c r="U12" s="63" t="str">
        <f>VLOOKUP($C$5,Tables!$B$55:$Q$60,11)</f>
        <v>Baratin</v>
      </c>
    </row>
    <row r="13" spans="2:24" ht="15.75" thickBot="1">
      <c r="C13" s="3" t="s">
        <v>82</v>
      </c>
      <c r="D13" s="232"/>
      <c r="E13" s="239">
        <f t="shared" si="0"/>
        <v>0</v>
      </c>
      <c r="F13" s="38">
        <f t="shared" si="1"/>
        <v>0</v>
      </c>
      <c r="G13" s="2" t="s">
        <v>87</v>
      </c>
      <c r="H13" s="232">
        <v>1</v>
      </c>
      <c r="I13" s="239">
        <f t="shared" si="2"/>
        <v>0</v>
      </c>
      <c r="J13" s="38">
        <f t="shared" si="3"/>
        <v>1</v>
      </c>
      <c r="K13" s="2" t="s">
        <v>72</v>
      </c>
      <c r="L13" s="232"/>
      <c r="M13" s="239">
        <f t="shared" si="4"/>
        <v>1</v>
      </c>
      <c r="N13" s="38">
        <f t="shared" si="5"/>
        <v>1</v>
      </c>
      <c r="U13" s="63" t="str">
        <f>VLOOKUP($C$5,Tables!$B$55:$Q$60,12)</f>
        <v>Etiquette</v>
      </c>
    </row>
    <row r="14" spans="2:24" ht="15.75" thickBot="1">
      <c r="C14" s="3" t="s">
        <v>83</v>
      </c>
      <c r="D14" s="232"/>
      <c r="E14" s="239">
        <f t="shared" si="0"/>
        <v>0</v>
      </c>
      <c r="F14" s="38">
        <f t="shared" si="1"/>
        <v>0</v>
      </c>
      <c r="G14" s="2" t="s">
        <v>88</v>
      </c>
      <c r="H14" s="236"/>
      <c r="I14" s="239">
        <f t="shared" si="2"/>
        <v>0</v>
      </c>
      <c r="J14" s="38">
        <f t="shared" si="3"/>
        <v>0</v>
      </c>
      <c r="K14" s="2" t="s">
        <v>91</v>
      </c>
      <c r="L14" s="232">
        <v>3</v>
      </c>
      <c r="M14" s="239">
        <f t="shared" si="4"/>
        <v>0</v>
      </c>
      <c r="N14" s="38">
        <f t="shared" si="5"/>
        <v>3</v>
      </c>
      <c r="Q14" s="68" t="s">
        <v>194</v>
      </c>
      <c r="R14" s="52" t="s">
        <v>0</v>
      </c>
      <c r="S14" s="53" t="s">
        <v>193</v>
      </c>
      <c r="T14" s="74" t="s">
        <v>191</v>
      </c>
      <c r="U14" s="63" t="str">
        <f>VLOOKUP($C$5,Tables!$B$55:$Q$60,13)</f>
        <v>Séduction</v>
      </c>
      <c r="W14" s="288" t="s">
        <v>646</v>
      </c>
    </row>
    <row r="15" spans="2:24" ht="15.75" thickBot="1">
      <c r="C15" s="3" t="s">
        <v>84</v>
      </c>
      <c r="D15" s="232"/>
      <c r="E15" s="239">
        <f t="shared" si="0"/>
        <v>0</v>
      </c>
      <c r="F15" s="38">
        <f t="shared" si="1"/>
        <v>0</v>
      </c>
      <c r="G15" s="3" t="s">
        <v>70</v>
      </c>
      <c r="H15" s="232"/>
      <c r="I15" s="239">
        <f t="shared" si="2"/>
        <v>1</v>
      </c>
      <c r="J15" s="38">
        <f t="shared" si="3"/>
        <v>1</v>
      </c>
      <c r="K15" s="2" t="s">
        <v>59</v>
      </c>
      <c r="L15" s="232"/>
      <c r="M15" s="239">
        <f t="shared" si="4"/>
        <v>0</v>
      </c>
      <c r="N15" s="38">
        <f t="shared" si="5"/>
        <v>0</v>
      </c>
      <c r="Q15" s="46"/>
      <c r="R15" s="54"/>
      <c r="S15" s="55"/>
      <c r="T15" s="73"/>
      <c r="U15" s="63" t="str">
        <f>VLOOKUP($C$5,Tables!$B$55:$Q$60,14)</f>
        <v>Commandement</v>
      </c>
      <c r="W15" s="288" t="s">
        <v>647</v>
      </c>
      <c r="X15" s="287" t="s">
        <v>648</v>
      </c>
    </row>
    <row r="16" spans="2:24" ht="15.75" thickBot="1">
      <c r="C16" s="7" t="s">
        <v>649</v>
      </c>
      <c r="D16" s="232"/>
      <c r="E16" s="239">
        <f t="shared" si="0"/>
        <v>0</v>
      </c>
      <c r="F16" s="38">
        <f t="shared" si="1"/>
        <v>0</v>
      </c>
      <c r="G16" s="2" t="s">
        <v>132</v>
      </c>
      <c r="H16" s="236">
        <v>1</v>
      </c>
      <c r="I16" s="239">
        <f t="shared" si="2"/>
        <v>0</v>
      </c>
      <c r="J16" s="38">
        <f t="shared" si="3"/>
        <v>1</v>
      </c>
      <c r="K16" s="2" t="s">
        <v>92</v>
      </c>
      <c r="L16" s="232">
        <v>2</v>
      </c>
      <c r="M16" s="239">
        <f t="shared" si="4"/>
        <v>1</v>
      </c>
      <c r="N16" s="38">
        <f t="shared" si="5"/>
        <v>3</v>
      </c>
      <c r="Q16" s="60" t="s">
        <v>3</v>
      </c>
      <c r="R16" s="64">
        <f>IF(U5=Q16,1,0)</f>
        <v>0</v>
      </c>
      <c r="S16" s="66"/>
      <c r="T16" s="72">
        <f t="shared" ref="T16:T21" si="6">R16+S16</f>
        <v>0</v>
      </c>
      <c r="U16" s="294" t="str">
        <f>VLOOKUP($C$5,Tables!$B$55:$Q$60,15)</f>
        <v>/</v>
      </c>
      <c r="V16" s="18"/>
      <c r="W16" s="295" t="str">
        <f>IF(SUM(D9,H9,L9,D25,H25,L25)=18,"OK","ERREUR")</f>
        <v>OK</v>
      </c>
      <c r="X16" s="296" t="str">
        <f>IF(SUM(D11:D24,H11:H24,L11:L24,D27:D45,H27:H45,L27:L45)=20,"OK","ERREUR")</f>
        <v>OK</v>
      </c>
    </row>
    <row r="17" spans="3:21" ht="15.75" thickBot="1">
      <c r="C17" s="235" t="s">
        <v>179</v>
      </c>
      <c r="D17" s="232"/>
      <c r="E17" s="239">
        <f t="shared" si="0"/>
        <v>0</v>
      </c>
      <c r="F17" s="38">
        <f t="shared" si="1"/>
        <v>0</v>
      </c>
      <c r="G17" s="79" t="s">
        <v>199</v>
      </c>
      <c r="H17" s="236"/>
      <c r="I17" s="239">
        <f t="shared" si="2"/>
        <v>0</v>
      </c>
      <c r="J17" s="38">
        <f t="shared" si="3"/>
        <v>0</v>
      </c>
      <c r="K17" s="2" t="s">
        <v>93</v>
      </c>
      <c r="L17" s="232"/>
      <c r="M17" s="239">
        <f t="shared" si="4"/>
        <v>0</v>
      </c>
      <c r="N17" s="38">
        <f t="shared" si="5"/>
        <v>0</v>
      </c>
      <c r="Q17" s="61" t="s">
        <v>17</v>
      </c>
      <c r="R17" s="65">
        <f>IF($U$5=$Q$17,1,0)</f>
        <v>0</v>
      </c>
      <c r="S17" s="67"/>
      <c r="T17" s="57">
        <f t="shared" si="6"/>
        <v>0</v>
      </c>
      <c r="U17" s="71" t="str">
        <f>VLOOKUP($C$5,Tables!$B$55:$Q$60,16)</f>
        <v>/</v>
      </c>
    </row>
    <row r="18" spans="3:21">
      <c r="C18" s="235" t="s">
        <v>179</v>
      </c>
      <c r="D18" s="232"/>
      <c r="E18" s="239">
        <f t="shared" si="0"/>
        <v>0</v>
      </c>
      <c r="F18" s="38">
        <f t="shared" si="1"/>
        <v>0</v>
      </c>
      <c r="G18" s="79" t="s">
        <v>200</v>
      </c>
      <c r="H18" s="236"/>
      <c r="I18" s="239">
        <f t="shared" si="2"/>
        <v>0</v>
      </c>
      <c r="J18" s="38">
        <f t="shared" si="3"/>
        <v>0</v>
      </c>
      <c r="K18" s="2" t="s">
        <v>94</v>
      </c>
      <c r="L18" s="232"/>
      <c r="M18" s="239">
        <f t="shared" si="4"/>
        <v>0</v>
      </c>
      <c r="N18" s="38">
        <f t="shared" si="5"/>
        <v>0</v>
      </c>
      <c r="Q18" s="61" t="s">
        <v>9</v>
      </c>
      <c r="R18" s="65">
        <f>IF($U$5=Q18,1,0)</f>
        <v>0</v>
      </c>
      <c r="S18" s="67"/>
      <c r="T18" s="57">
        <f t="shared" si="6"/>
        <v>0</v>
      </c>
      <c r="U18" s="82" t="s">
        <v>182</v>
      </c>
    </row>
    <row r="19" spans="3:21">
      <c r="C19" s="51" t="s">
        <v>104</v>
      </c>
      <c r="D19" s="232"/>
      <c r="E19" s="239">
        <f t="shared" si="0"/>
        <v>0</v>
      </c>
      <c r="F19" s="38">
        <f t="shared" si="1"/>
        <v>0</v>
      </c>
      <c r="G19" s="2"/>
      <c r="H19" s="235"/>
      <c r="I19" s="239"/>
      <c r="J19" s="27"/>
      <c r="K19" s="2"/>
      <c r="L19" s="235"/>
      <c r="M19" s="239"/>
      <c r="N19" s="27"/>
      <c r="Q19" s="61" t="s">
        <v>6</v>
      </c>
      <c r="R19" s="65">
        <f>IF($U$5=Q19,1,0)</f>
        <v>1</v>
      </c>
      <c r="S19" s="67"/>
      <c r="T19" s="57">
        <f t="shared" si="6"/>
        <v>1</v>
      </c>
      <c r="U19" s="58" t="str">
        <f>VLOOKUP($C$5,Tables!$B$55:$Q$60,5)</f>
        <v>Une conquête dans chaque port</v>
      </c>
    </row>
    <row r="20" spans="3:21" ht="15.75" thickBot="1">
      <c r="C20" s="80" t="s">
        <v>197</v>
      </c>
      <c r="D20" s="232"/>
      <c r="E20" s="239">
        <f t="shared" si="0"/>
        <v>0</v>
      </c>
      <c r="F20" s="38">
        <f t="shared" si="1"/>
        <v>0</v>
      </c>
      <c r="G20" s="2"/>
      <c r="H20" s="235"/>
      <c r="I20" s="239"/>
      <c r="J20" s="27"/>
      <c r="K20" s="2"/>
      <c r="L20" s="235"/>
      <c r="M20" s="239"/>
      <c r="N20" s="27"/>
      <c r="Q20" s="61" t="s">
        <v>16</v>
      </c>
      <c r="R20" s="65">
        <f>IF($U$5=Q20,1,0)</f>
        <v>0</v>
      </c>
      <c r="S20" s="67"/>
      <c r="T20" s="57">
        <f t="shared" si="6"/>
        <v>0</v>
      </c>
      <c r="U20" s="59" t="str">
        <f>VLOOKUP($C$5,Tables!$B$55:$Q$60,6)</f>
        <v>El Fuego !</v>
      </c>
    </row>
    <row r="21" spans="3:21" ht="15.75" thickBot="1">
      <c r="C21" s="80" t="s">
        <v>198</v>
      </c>
      <c r="D21" s="232"/>
      <c r="E21" s="239">
        <f t="shared" si="0"/>
        <v>0</v>
      </c>
      <c r="F21" s="38">
        <f t="shared" si="1"/>
        <v>0</v>
      </c>
      <c r="G21" s="2"/>
      <c r="H21" s="235"/>
      <c r="I21" s="239"/>
      <c r="J21" s="27"/>
      <c r="K21" s="2"/>
      <c r="L21" s="235"/>
      <c r="M21" s="239"/>
      <c r="N21" s="27"/>
      <c r="Q21" s="61" t="s">
        <v>22</v>
      </c>
      <c r="R21" s="65">
        <f>IF($U$5=Q21,1,0)</f>
        <v>0</v>
      </c>
      <c r="S21" s="67"/>
      <c r="T21" s="57">
        <f t="shared" si="6"/>
        <v>0</v>
      </c>
    </row>
    <row r="22" spans="3:21">
      <c r="C22" s="2" t="s">
        <v>27</v>
      </c>
      <c r="D22" s="232"/>
      <c r="E22" s="239">
        <f t="shared" si="0"/>
        <v>0</v>
      </c>
      <c r="F22" s="38">
        <f t="shared" si="1"/>
        <v>0</v>
      </c>
      <c r="G22" s="2"/>
      <c r="H22" s="235"/>
      <c r="I22" s="239"/>
      <c r="J22" s="27"/>
      <c r="K22" s="2"/>
      <c r="L22" s="235"/>
      <c r="M22" s="239"/>
      <c r="N22" s="27"/>
      <c r="Q22" s="306" t="s">
        <v>84</v>
      </c>
      <c r="R22" s="300">
        <f>IF(($U$6=Q22),3,0)</f>
        <v>0</v>
      </c>
      <c r="S22" s="301">
        <f t="shared" ref="S22:S53" si="7">IF(OR(Q22=$U$8,Q22=$U$9,Q22=$U$10,Q22=$U$11,Q22=$U$12,Q22=$U$13,Q22=$U$14,Q22=$U$15,Q22=$U$16,Q22=$U$17,),1,0)</f>
        <v>0</v>
      </c>
      <c r="T22" s="302">
        <f t="shared" ref="T22:T53" si="8">R22+S22</f>
        <v>0</v>
      </c>
    </row>
    <row r="23" spans="3:21">
      <c r="C23" s="2"/>
      <c r="D23" s="232"/>
      <c r="E23" s="239"/>
      <c r="F23" s="38"/>
      <c r="G23" s="2"/>
      <c r="H23" s="235"/>
      <c r="I23" s="239"/>
      <c r="J23" s="27"/>
      <c r="K23" s="2"/>
      <c r="L23" s="235"/>
      <c r="M23" s="239"/>
      <c r="N23" s="27"/>
      <c r="Q23" s="80" t="s">
        <v>86</v>
      </c>
      <c r="R23" s="297">
        <f>IF(($U$6=Q23),3,0)</f>
        <v>0</v>
      </c>
      <c r="S23" s="298">
        <f t="shared" si="7"/>
        <v>0</v>
      </c>
      <c r="T23" s="303">
        <f t="shared" si="8"/>
        <v>0</v>
      </c>
    </row>
    <row r="24" spans="3:21" ht="21" customHeight="1" thickBot="1">
      <c r="C24" s="2"/>
      <c r="D24" s="232"/>
      <c r="E24" s="239"/>
      <c r="F24" s="38"/>
      <c r="G24" s="2"/>
      <c r="H24" s="235"/>
      <c r="I24" s="239"/>
      <c r="J24" s="27"/>
      <c r="K24" s="2"/>
      <c r="L24" s="235"/>
      <c r="M24" s="239"/>
      <c r="N24" s="27"/>
      <c r="Q24" s="79" t="s">
        <v>96</v>
      </c>
      <c r="R24" s="297">
        <f>IF(($U$6=Q24),3,0)</f>
        <v>0</v>
      </c>
      <c r="S24" s="298">
        <f t="shared" si="7"/>
        <v>0</v>
      </c>
      <c r="T24" s="303">
        <f t="shared" si="8"/>
        <v>0</v>
      </c>
    </row>
    <row r="25" spans="3:21" ht="16.5" thickBot="1">
      <c r="C25" s="5" t="s">
        <v>6</v>
      </c>
      <c r="D25" s="237">
        <v>3</v>
      </c>
      <c r="E25" s="240">
        <f>T19</f>
        <v>1</v>
      </c>
      <c r="F25" s="70">
        <f>D25+E25</f>
        <v>4</v>
      </c>
      <c r="G25" s="5" t="s">
        <v>16</v>
      </c>
      <c r="H25" s="237">
        <v>4</v>
      </c>
      <c r="I25" s="240">
        <f>T20</f>
        <v>0</v>
      </c>
      <c r="J25" s="70">
        <f>H25+I25</f>
        <v>4</v>
      </c>
      <c r="K25" s="5" t="s">
        <v>22</v>
      </c>
      <c r="L25" s="237">
        <v>3</v>
      </c>
      <c r="M25" s="241">
        <f>T21</f>
        <v>0</v>
      </c>
      <c r="N25" s="70">
        <f>L25+M25</f>
        <v>3</v>
      </c>
      <c r="Q25" s="80" t="s">
        <v>103</v>
      </c>
      <c r="R25" s="297">
        <f>IF(($U$6=Q25),3,0)</f>
        <v>0</v>
      </c>
      <c r="S25" s="298">
        <f t="shared" si="7"/>
        <v>0</v>
      </c>
      <c r="T25" s="303">
        <f t="shared" si="8"/>
        <v>0</v>
      </c>
    </row>
    <row r="26" spans="3:21" ht="15.75" thickBot="1">
      <c r="C26" s="6" t="s">
        <v>116</v>
      </c>
      <c r="D26" s="23"/>
      <c r="E26" s="24" t="str">
        <f>IF(OR(C26=Q7,C26=Q8,C26=Q9),"n","o")</f>
        <v>o</v>
      </c>
      <c r="F26" s="25"/>
      <c r="G26" s="6" t="s">
        <v>117</v>
      </c>
      <c r="H26" s="23"/>
      <c r="I26" s="24" t="str">
        <f>IF(OR(G26=Q7,G26=Q8,G26=Q9),"n","o")</f>
        <v>n</v>
      </c>
      <c r="J26" s="25"/>
      <c r="K26" s="6" t="s">
        <v>118</v>
      </c>
      <c r="L26" s="32"/>
      <c r="M26" s="33" t="str">
        <f>IF(OR(K26=Q7,K26=Q8,K26=Q9),"n","o")</f>
        <v>n</v>
      </c>
      <c r="N26" s="35"/>
      <c r="Q26" s="79" t="s">
        <v>97</v>
      </c>
      <c r="R26" s="297">
        <f>IF(($U$6=Q26),3,0)</f>
        <v>0</v>
      </c>
      <c r="S26" s="298">
        <f t="shared" si="7"/>
        <v>0</v>
      </c>
      <c r="T26" s="303">
        <f t="shared" si="8"/>
        <v>0</v>
      </c>
    </row>
    <row r="27" spans="3:21">
      <c r="C27" s="2" t="s">
        <v>52</v>
      </c>
      <c r="D27" s="232"/>
      <c r="E27" s="239">
        <f>VLOOKUP(C27,$Q$22:$T$82,4)</f>
        <v>0</v>
      </c>
      <c r="F27" s="38">
        <f>D27+E27</f>
        <v>0</v>
      </c>
      <c r="G27" s="2" t="s">
        <v>105</v>
      </c>
      <c r="H27" s="232">
        <v>2</v>
      </c>
      <c r="I27" s="239">
        <f t="shared" ref="I27:I35" si="9">VLOOKUP(G27,$Q$22:$T$82,4)</f>
        <v>1</v>
      </c>
      <c r="J27" s="38">
        <f>H27+I27</f>
        <v>3</v>
      </c>
      <c r="K27" s="2" t="s">
        <v>19</v>
      </c>
      <c r="L27" s="232">
        <v>2</v>
      </c>
      <c r="M27" s="239">
        <f t="shared" ref="M27:M34" si="10">VLOOKUP(K27,$Q$22:$T$82,4)</f>
        <v>1</v>
      </c>
      <c r="N27" s="38">
        <f>L27+M27</f>
        <v>3</v>
      </c>
      <c r="Q27" s="79" t="s">
        <v>91</v>
      </c>
      <c r="R27" s="297">
        <f>IF($U$4=Q27,3,0)</f>
        <v>0</v>
      </c>
      <c r="S27" s="298">
        <f t="shared" si="7"/>
        <v>0</v>
      </c>
      <c r="T27" s="303">
        <f t="shared" si="8"/>
        <v>0</v>
      </c>
    </row>
    <row r="28" spans="3:21">
      <c r="C28" s="235" t="s">
        <v>95</v>
      </c>
      <c r="D28" s="232"/>
      <c r="E28" s="239">
        <f t="shared" ref="E28:E43" si="11">VLOOKUP(C28,$Q$22:$T$82,4)</f>
        <v>0</v>
      </c>
      <c r="F28" s="38">
        <f t="shared" ref="F28:F43" si="12">D28+E28</f>
        <v>0</v>
      </c>
      <c r="G28" s="2" t="s">
        <v>4</v>
      </c>
      <c r="H28" s="232"/>
      <c r="I28" s="239">
        <f t="shared" si="9"/>
        <v>0</v>
      </c>
      <c r="J28" s="38">
        <f t="shared" ref="J28:J35" si="13">H28+I28</f>
        <v>0</v>
      </c>
      <c r="K28" s="3" t="s">
        <v>103</v>
      </c>
      <c r="L28" s="232"/>
      <c r="M28" s="239">
        <f t="shared" si="10"/>
        <v>0</v>
      </c>
      <c r="N28" s="38">
        <f t="shared" ref="N28:N34" si="14">L28+M28</f>
        <v>0</v>
      </c>
      <c r="Q28" s="79" t="s">
        <v>99</v>
      </c>
      <c r="R28" s="297">
        <f t="shared" ref="R28:R59" si="15">IF(($U$6=Q28),3,0)</f>
        <v>0</v>
      </c>
      <c r="S28" s="298">
        <f t="shared" si="7"/>
        <v>0</v>
      </c>
      <c r="T28" s="303">
        <f t="shared" si="8"/>
        <v>0</v>
      </c>
    </row>
    <row r="29" spans="3:21">
      <c r="C29" s="2" t="s">
        <v>96</v>
      </c>
      <c r="D29" s="232">
        <v>1</v>
      </c>
      <c r="E29" s="239">
        <f t="shared" si="11"/>
        <v>0</v>
      </c>
      <c r="F29" s="38">
        <f t="shared" si="12"/>
        <v>1</v>
      </c>
      <c r="G29" s="2" t="s">
        <v>106</v>
      </c>
      <c r="H29" s="232"/>
      <c r="I29" s="239">
        <f t="shared" si="9"/>
        <v>0</v>
      </c>
      <c r="J29" s="38">
        <f t="shared" si="13"/>
        <v>0</v>
      </c>
      <c r="K29" s="3" t="s">
        <v>71</v>
      </c>
      <c r="L29" s="232"/>
      <c r="M29" s="239">
        <f t="shared" si="10"/>
        <v>0</v>
      </c>
      <c r="N29" s="38">
        <f t="shared" si="14"/>
        <v>0</v>
      </c>
      <c r="Q29" s="79" t="s">
        <v>180</v>
      </c>
      <c r="R29" s="297">
        <f t="shared" si="15"/>
        <v>0</v>
      </c>
      <c r="S29" s="298">
        <f t="shared" si="7"/>
        <v>0</v>
      </c>
      <c r="T29" s="303">
        <f t="shared" si="8"/>
        <v>0</v>
      </c>
    </row>
    <row r="30" spans="3:21">
      <c r="C30" s="27" t="str">
        <f>VLOOKUP($C$4,Tables!B4:E51,2)</f>
        <v>Connaissance (OCG)</v>
      </c>
      <c r="D30" s="232"/>
      <c r="E30" s="239">
        <v>3</v>
      </c>
      <c r="F30" s="38">
        <f t="shared" si="12"/>
        <v>3</v>
      </c>
      <c r="G30" s="2" t="s">
        <v>7</v>
      </c>
      <c r="H30" s="232">
        <v>3</v>
      </c>
      <c r="I30" s="239">
        <f t="shared" si="9"/>
        <v>3</v>
      </c>
      <c r="J30" s="38">
        <f t="shared" si="13"/>
        <v>6</v>
      </c>
      <c r="K30" s="2" t="s">
        <v>109</v>
      </c>
      <c r="L30" s="232"/>
      <c r="M30" s="239">
        <f t="shared" si="10"/>
        <v>0</v>
      </c>
      <c r="N30" s="38">
        <f t="shared" si="14"/>
        <v>0</v>
      </c>
      <c r="Q30" s="79" t="s">
        <v>100</v>
      </c>
      <c r="R30" s="297">
        <f t="shared" si="15"/>
        <v>0</v>
      </c>
      <c r="S30" s="298">
        <f t="shared" si="7"/>
        <v>0</v>
      </c>
      <c r="T30" s="303">
        <f t="shared" si="8"/>
        <v>0</v>
      </c>
    </row>
    <row r="31" spans="3:21">
      <c r="C31" s="235" t="s">
        <v>178</v>
      </c>
      <c r="D31" s="232"/>
      <c r="E31" s="239">
        <f t="shared" si="11"/>
        <v>0</v>
      </c>
      <c r="F31" s="38">
        <f t="shared" si="12"/>
        <v>0</v>
      </c>
      <c r="G31" s="2" t="s">
        <v>107</v>
      </c>
      <c r="H31" s="232"/>
      <c r="I31" s="239">
        <f t="shared" si="9"/>
        <v>0</v>
      </c>
      <c r="J31" s="38">
        <f t="shared" si="13"/>
        <v>0</v>
      </c>
      <c r="K31" s="2" t="s">
        <v>110</v>
      </c>
      <c r="L31" s="232">
        <v>2</v>
      </c>
      <c r="M31" s="239">
        <f t="shared" si="10"/>
        <v>0</v>
      </c>
      <c r="N31" s="38">
        <f t="shared" si="14"/>
        <v>2</v>
      </c>
      <c r="Q31" s="304" t="s">
        <v>104</v>
      </c>
      <c r="R31" s="297">
        <f t="shared" si="15"/>
        <v>0</v>
      </c>
      <c r="S31" s="298">
        <f t="shared" si="7"/>
        <v>0</v>
      </c>
      <c r="T31" s="303">
        <f t="shared" si="8"/>
        <v>0</v>
      </c>
    </row>
    <row r="32" spans="3:21">
      <c r="C32" s="235" t="s">
        <v>178</v>
      </c>
      <c r="D32" s="232"/>
      <c r="E32" s="239">
        <f t="shared" si="11"/>
        <v>0</v>
      </c>
      <c r="F32" s="38">
        <f t="shared" si="12"/>
        <v>0</v>
      </c>
      <c r="G32" s="2" t="s">
        <v>41</v>
      </c>
      <c r="H32" s="232">
        <v>2</v>
      </c>
      <c r="I32" s="239">
        <f t="shared" si="9"/>
        <v>0</v>
      </c>
      <c r="J32" s="38">
        <f t="shared" si="13"/>
        <v>2</v>
      </c>
      <c r="K32" s="3" t="s">
        <v>23</v>
      </c>
      <c r="L32" s="232"/>
      <c r="M32" s="239">
        <f t="shared" si="10"/>
        <v>0</v>
      </c>
      <c r="N32" s="38">
        <f t="shared" si="14"/>
        <v>0</v>
      </c>
      <c r="Q32" s="80" t="s">
        <v>197</v>
      </c>
      <c r="R32" s="297">
        <f t="shared" si="15"/>
        <v>0</v>
      </c>
      <c r="S32" s="298">
        <f t="shared" si="7"/>
        <v>0</v>
      </c>
      <c r="T32" s="303">
        <f t="shared" si="8"/>
        <v>0</v>
      </c>
    </row>
    <row r="33" spans="3:20">
      <c r="C33" s="2" t="s">
        <v>97</v>
      </c>
      <c r="D33" s="232"/>
      <c r="E33" s="239">
        <f t="shared" si="11"/>
        <v>0</v>
      </c>
      <c r="F33" s="38">
        <f t="shared" si="12"/>
        <v>0</v>
      </c>
      <c r="G33" s="2" t="s">
        <v>39</v>
      </c>
      <c r="H33" s="232"/>
      <c r="I33" s="239">
        <f t="shared" si="9"/>
        <v>1</v>
      </c>
      <c r="J33" s="38">
        <f t="shared" si="13"/>
        <v>1</v>
      </c>
      <c r="K33" s="2" t="s">
        <v>111</v>
      </c>
      <c r="L33" s="232"/>
      <c r="M33" s="239">
        <f t="shared" si="10"/>
        <v>0</v>
      </c>
      <c r="N33" s="38">
        <f t="shared" si="14"/>
        <v>0</v>
      </c>
      <c r="Q33" s="80" t="s">
        <v>198</v>
      </c>
      <c r="R33" s="297">
        <f t="shared" si="15"/>
        <v>0</v>
      </c>
      <c r="S33" s="298">
        <f t="shared" si="7"/>
        <v>0</v>
      </c>
      <c r="T33" s="303">
        <f t="shared" si="8"/>
        <v>0</v>
      </c>
    </row>
    <row r="34" spans="3:20">
      <c r="C34" s="2" t="s">
        <v>98</v>
      </c>
      <c r="D34" s="232"/>
      <c r="E34" s="239">
        <f t="shared" si="11"/>
        <v>0</v>
      </c>
      <c r="F34" s="38">
        <f t="shared" si="12"/>
        <v>0</v>
      </c>
      <c r="G34" s="2" t="s">
        <v>108</v>
      </c>
      <c r="H34" s="232"/>
      <c r="I34" s="239">
        <f t="shared" si="9"/>
        <v>0</v>
      </c>
      <c r="J34" s="38">
        <f t="shared" si="13"/>
        <v>0</v>
      </c>
      <c r="K34" s="2" t="s">
        <v>18</v>
      </c>
      <c r="L34" s="232"/>
      <c r="M34" s="239">
        <f t="shared" si="10"/>
        <v>0</v>
      </c>
      <c r="N34" s="38">
        <f t="shared" si="14"/>
        <v>0</v>
      </c>
      <c r="Q34" s="79" t="s">
        <v>112</v>
      </c>
      <c r="R34" s="297">
        <f t="shared" si="15"/>
        <v>0</v>
      </c>
      <c r="S34" s="298">
        <f t="shared" si="7"/>
        <v>0</v>
      </c>
      <c r="T34" s="303">
        <f t="shared" si="8"/>
        <v>0</v>
      </c>
    </row>
    <row r="35" spans="3:20">
      <c r="C35" s="2" t="s">
        <v>99</v>
      </c>
      <c r="D35" s="232"/>
      <c r="E35" s="239">
        <f t="shared" si="11"/>
        <v>0</v>
      </c>
      <c r="F35" s="38">
        <f t="shared" si="12"/>
        <v>0</v>
      </c>
      <c r="G35" s="3" t="s">
        <v>40</v>
      </c>
      <c r="H35" s="232"/>
      <c r="I35" s="239">
        <f t="shared" si="9"/>
        <v>1</v>
      </c>
      <c r="J35" s="38">
        <f t="shared" si="13"/>
        <v>1</v>
      </c>
      <c r="K35" s="2"/>
      <c r="L35" s="235"/>
      <c r="M35" s="239"/>
      <c r="N35" s="27"/>
      <c r="Q35" s="79" t="s">
        <v>102</v>
      </c>
      <c r="R35" s="297">
        <f t="shared" si="15"/>
        <v>0</v>
      </c>
      <c r="S35" s="298">
        <f t="shared" si="7"/>
        <v>0</v>
      </c>
      <c r="T35" s="303">
        <f t="shared" si="8"/>
        <v>0</v>
      </c>
    </row>
    <row r="36" spans="3:20">
      <c r="C36" s="235" t="s">
        <v>180</v>
      </c>
      <c r="D36" s="232"/>
      <c r="E36" s="239">
        <f t="shared" si="11"/>
        <v>0</v>
      </c>
      <c r="F36" s="38">
        <f t="shared" si="12"/>
        <v>0</v>
      </c>
      <c r="G36" s="2"/>
      <c r="H36" s="235"/>
      <c r="I36" s="239"/>
      <c r="J36" s="27"/>
      <c r="K36" s="2"/>
      <c r="L36" s="235"/>
      <c r="M36" s="239"/>
      <c r="N36" s="27"/>
      <c r="Q36" s="79" t="s">
        <v>92</v>
      </c>
      <c r="R36" s="297">
        <f t="shared" si="15"/>
        <v>0</v>
      </c>
      <c r="S36" s="298">
        <f t="shared" si="7"/>
        <v>1</v>
      </c>
      <c r="T36" s="303">
        <f t="shared" si="8"/>
        <v>1</v>
      </c>
    </row>
    <row r="37" spans="3:20">
      <c r="C37" s="2" t="s">
        <v>100</v>
      </c>
      <c r="D37" s="232"/>
      <c r="E37" s="239">
        <f t="shared" si="11"/>
        <v>0</v>
      </c>
      <c r="F37" s="38">
        <f t="shared" si="12"/>
        <v>0</v>
      </c>
      <c r="G37" s="2"/>
      <c r="H37" s="235"/>
      <c r="I37" s="239"/>
      <c r="J37" s="27"/>
      <c r="K37" s="2"/>
      <c r="L37" s="235"/>
      <c r="M37" s="239"/>
      <c r="N37" s="27"/>
      <c r="Q37" s="79" t="s">
        <v>181</v>
      </c>
      <c r="R37" s="297">
        <f t="shared" si="15"/>
        <v>0</v>
      </c>
      <c r="S37" s="298">
        <f t="shared" si="7"/>
        <v>0</v>
      </c>
      <c r="T37" s="303">
        <f t="shared" si="8"/>
        <v>0</v>
      </c>
    </row>
    <row r="38" spans="3:20">
      <c r="C38" s="2" t="s">
        <v>51</v>
      </c>
      <c r="D38" s="232"/>
      <c r="E38" s="239">
        <f t="shared" si="11"/>
        <v>1</v>
      </c>
      <c r="F38" s="38">
        <f t="shared" si="12"/>
        <v>1</v>
      </c>
      <c r="G38" s="2"/>
      <c r="H38" s="235"/>
      <c r="I38" s="239"/>
      <c r="J38" s="27"/>
      <c r="K38" s="2"/>
      <c r="L38" s="235"/>
      <c r="M38" s="239"/>
      <c r="N38" s="27"/>
      <c r="Q38" s="79" t="s">
        <v>93</v>
      </c>
      <c r="R38" s="297">
        <f t="shared" si="15"/>
        <v>0</v>
      </c>
      <c r="S38" s="298">
        <f t="shared" si="7"/>
        <v>0</v>
      </c>
      <c r="T38" s="303">
        <f t="shared" si="8"/>
        <v>0</v>
      </c>
    </row>
    <row r="39" spans="3:20">
      <c r="C39" s="2" t="s">
        <v>112</v>
      </c>
      <c r="D39" s="232"/>
      <c r="E39" s="239">
        <f t="shared" si="11"/>
        <v>0</v>
      </c>
      <c r="F39" s="38">
        <f t="shared" si="12"/>
        <v>0</v>
      </c>
      <c r="G39" s="2"/>
      <c r="H39" s="235"/>
      <c r="I39" s="239"/>
      <c r="J39" s="27"/>
      <c r="K39" s="2"/>
      <c r="L39" s="235"/>
      <c r="M39" s="239"/>
      <c r="N39" s="27"/>
      <c r="Q39" s="79" t="s">
        <v>101</v>
      </c>
      <c r="R39" s="297">
        <f t="shared" si="15"/>
        <v>0</v>
      </c>
      <c r="S39" s="298">
        <f t="shared" si="7"/>
        <v>0</v>
      </c>
      <c r="T39" s="303">
        <f t="shared" si="8"/>
        <v>0</v>
      </c>
    </row>
    <row r="40" spans="3:20">
      <c r="C40" s="2" t="s">
        <v>102</v>
      </c>
      <c r="D40" s="232"/>
      <c r="E40" s="239">
        <f t="shared" si="11"/>
        <v>0</v>
      </c>
      <c r="F40" s="38">
        <f t="shared" si="12"/>
        <v>0</v>
      </c>
      <c r="G40" s="2"/>
      <c r="H40" s="235"/>
      <c r="I40" s="239"/>
      <c r="J40" s="27"/>
      <c r="K40" s="2"/>
      <c r="L40" s="235"/>
      <c r="M40" s="239"/>
      <c r="N40" s="27"/>
      <c r="Q40" s="79" t="s">
        <v>80</v>
      </c>
      <c r="R40" s="297">
        <f t="shared" si="15"/>
        <v>0</v>
      </c>
      <c r="S40" s="298">
        <f t="shared" si="7"/>
        <v>0</v>
      </c>
      <c r="T40" s="303">
        <f t="shared" si="8"/>
        <v>0</v>
      </c>
    </row>
    <row r="41" spans="3:20">
      <c r="C41" s="235" t="s">
        <v>181</v>
      </c>
      <c r="D41" s="232"/>
      <c r="E41" s="239">
        <f t="shared" si="11"/>
        <v>0</v>
      </c>
      <c r="F41" s="38">
        <f t="shared" si="12"/>
        <v>0</v>
      </c>
      <c r="G41" s="2"/>
      <c r="H41" s="235"/>
      <c r="I41" s="239"/>
      <c r="J41" s="27"/>
      <c r="K41" s="2"/>
      <c r="L41" s="235"/>
      <c r="M41" s="239"/>
      <c r="N41" s="27"/>
      <c r="Q41" s="79" t="s">
        <v>52</v>
      </c>
      <c r="R41" s="297">
        <f t="shared" si="15"/>
        <v>0</v>
      </c>
      <c r="S41" s="298">
        <f t="shared" si="7"/>
        <v>0</v>
      </c>
      <c r="T41" s="303">
        <f t="shared" si="8"/>
        <v>0</v>
      </c>
    </row>
    <row r="42" spans="3:20">
      <c r="C42" s="2" t="s">
        <v>11</v>
      </c>
      <c r="D42" s="232"/>
      <c r="E42" s="239">
        <f t="shared" si="11"/>
        <v>0</v>
      </c>
      <c r="F42" s="38">
        <f t="shared" si="12"/>
        <v>0</v>
      </c>
      <c r="G42" s="2"/>
      <c r="H42" s="235"/>
      <c r="I42" s="239"/>
      <c r="J42" s="27"/>
      <c r="K42" s="2"/>
      <c r="L42" s="235"/>
      <c r="M42" s="239"/>
      <c r="N42" s="27"/>
      <c r="Q42" s="80" t="s">
        <v>85</v>
      </c>
      <c r="R42" s="297">
        <f t="shared" si="15"/>
        <v>0</v>
      </c>
      <c r="S42" s="298">
        <f t="shared" si="7"/>
        <v>0</v>
      </c>
      <c r="T42" s="303">
        <f t="shared" si="8"/>
        <v>0</v>
      </c>
    </row>
    <row r="43" spans="3:20">
      <c r="C43" s="2" t="s">
        <v>101</v>
      </c>
      <c r="D43" s="232"/>
      <c r="E43" s="239">
        <f t="shared" si="11"/>
        <v>0</v>
      </c>
      <c r="F43" s="38">
        <f t="shared" si="12"/>
        <v>0</v>
      </c>
      <c r="G43" s="2"/>
      <c r="H43" s="235"/>
      <c r="I43" s="239"/>
      <c r="J43" s="27"/>
      <c r="K43" s="2"/>
      <c r="L43" s="235"/>
      <c r="M43" s="239"/>
      <c r="N43" s="27"/>
      <c r="Q43" s="80" t="s">
        <v>81</v>
      </c>
      <c r="R43" s="297">
        <f t="shared" si="15"/>
        <v>0</v>
      </c>
      <c r="S43" s="298">
        <f t="shared" si="7"/>
        <v>0</v>
      </c>
      <c r="T43" s="303">
        <f t="shared" si="8"/>
        <v>0</v>
      </c>
    </row>
    <row r="44" spans="3:20" ht="15.75" thickBot="1">
      <c r="C44" s="2"/>
      <c r="D44" s="235"/>
      <c r="E44" s="239"/>
      <c r="F44" s="27"/>
      <c r="G44" s="2"/>
      <c r="H44" s="235"/>
      <c r="I44" s="239"/>
      <c r="J44" s="27"/>
      <c r="K44" s="2"/>
      <c r="L44" s="235"/>
      <c r="M44" s="239"/>
      <c r="N44" s="27"/>
      <c r="Q44" s="80" t="s">
        <v>82</v>
      </c>
      <c r="R44" s="297">
        <f t="shared" si="15"/>
        <v>0</v>
      </c>
      <c r="S44" s="298">
        <f t="shared" si="7"/>
        <v>0</v>
      </c>
      <c r="T44" s="303">
        <f t="shared" si="8"/>
        <v>0</v>
      </c>
    </row>
    <row r="45" spans="3:20" ht="15.75" thickBot="1">
      <c r="C45" s="4"/>
      <c r="D45" s="243"/>
      <c r="E45" s="245"/>
      <c r="F45" s="244"/>
      <c r="G45" s="4"/>
      <c r="H45" s="243"/>
      <c r="I45" s="245"/>
      <c r="J45" s="244"/>
      <c r="K45" s="4"/>
      <c r="L45" s="243"/>
      <c r="M45" s="245"/>
      <c r="N45" s="244"/>
      <c r="O45" s="96" t="s">
        <v>206</v>
      </c>
      <c r="Q45" s="80" t="s">
        <v>83</v>
      </c>
      <c r="R45" s="297">
        <f t="shared" si="15"/>
        <v>0</v>
      </c>
      <c r="S45" s="298">
        <f t="shared" si="7"/>
        <v>0</v>
      </c>
      <c r="T45" s="303">
        <f t="shared" si="8"/>
        <v>0</v>
      </c>
    </row>
    <row r="46" spans="3:20">
      <c r="E46"/>
      <c r="F46" s="1"/>
      <c r="I46"/>
      <c r="J46" s="1"/>
      <c r="M46"/>
      <c r="N46" s="1"/>
      <c r="Q46" s="79" t="s">
        <v>179</v>
      </c>
      <c r="R46" s="297">
        <f t="shared" si="15"/>
        <v>0</v>
      </c>
      <c r="S46" s="298">
        <f t="shared" si="7"/>
        <v>0</v>
      </c>
      <c r="T46" s="303">
        <f t="shared" si="8"/>
        <v>0</v>
      </c>
    </row>
    <row r="47" spans="3:20">
      <c r="E47"/>
      <c r="F47" s="1"/>
      <c r="I47"/>
      <c r="J47" s="1"/>
      <c r="M47"/>
      <c r="N47" s="1"/>
      <c r="Q47" s="79" t="s">
        <v>179</v>
      </c>
      <c r="R47" s="297">
        <f t="shared" si="15"/>
        <v>0</v>
      </c>
      <c r="S47" s="298">
        <f t="shared" si="7"/>
        <v>0</v>
      </c>
      <c r="T47" s="303">
        <f t="shared" si="8"/>
        <v>0</v>
      </c>
    </row>
    <row r="48" spans="3:20">
      <c r="E48"/>
      <c r="F48" s="1"/>
      <c r="I48"/>
      <c r="J48" s="1"/>
      <c r="M48"/>
      <c r="N48" s="1"/>
      <c r="Q48" s="79" t="s">
        <v>649</v>
      </c>
      <c r="R48" s="297">
        <f t="shared" si="15"/>
        <v>0</v>
      </c>
      <c r="S48" s="298">
        <f t="shared" si="7"/>
        <v>0</v>
      </c>
      <c r="T48" s="303">
        <f t="shared" si="8"/>
        <v>0</v>
      </c>
    </row>
    <row r="49" spans="5:20">
      <c r="E49"/>
      <c r="F49" s="1"/>
      <c r="I49"/>
      <c r="J49" s="1"/>
      <c r="M49"/>
      <c r="N49" s="1"/>
      <c r="Q49" s="79" t="s">
        <v>95</v>
      </c>
      <c r="R49" s="297">
        <f t="shared" si="15"/>
        <v>0</v>
      </c>
      <c r="S49" s="298">
        <f t="shared" si="7"/>
        <v>0</v>
      </c>
      <c r="T49" s="303">
        <f t="shared" si="8"/>
        <v>0</v>
      </c>
    </row>
    <row r="50" spans="5:20">
      <c r="E50"/>
      <c r="F50" s="1"/>
      <c r="I50"/>
      <c r="J50" s="1"/>
      <c r="M50"/>
      <c r="N50" s="1"/>
      <c r="Q50" s="79" t="s">
        <v>87</v>
      </c>
      <c r="R50" s="297">
        <f t="shared" si="15"/>
        <v>0</v>
      </c>
      <c r="S50" s="298">
        <f t="shared" si="7"/>
        <v>0</v>
      </c>
      <c r="T50" s="303">
        <f t="shared" si="8"/>
        <v>0</v>
      </c>
    </row>
    <row r="51" spans="5:20">
      <c r="E51"/>
      <c r="F51" s="1"/>
      <c r="I51"/>
      <c r="J51" s="1"/>
      <c r="M51"/>
      <c r="N51" s="1"/>
      <c r="Q51" s="79" t="s">
        <v>105</v>
      </c>
      <c r="R51" s="297">
        <f t="shared" si="15"/>
        <v>0</v>
      </c>
      <c r="S51" s="298">
        <f t="shared" si="7"/>
        <v>1</v>
      </c>
      <c r="T51" s="303">
        <f t="shared" si="8"/>
        <v>1</v>
      </c>
    </row>
    <row r="52" spans="5:20">
      <c r="E52"/>
      <c r="F52" s="1"/>
      <c r="I52"/>
      <c r="J52" s="1"/>
      <c r="M52"/>
      <c r="N52" s="1"/>
      <c r="Q52" s="79" t="s">
        <v>4</v>
      </c>
      <c r="R52" s="297">
        <f t="shared" si="15"/>
        <v>0</v>
      </c>
      <c r="S52" s="298">
        <f t="shared" si="7"/>
        <v>0</v>
      </c>
      <c r="T52" s="303">
        <f t="shared" si="8"/>
        <v>0</v>
      </c>
    </row>
    <row r="53" spans="5:20">
      <c r="E53"/>
      <c r="F53" s="1"/>
      <c r="I53"/>
      <c r="J53" s="1"/>
      <c r="M53"/>
      <c r="N53" s="1"/>
      <c r="Q53" s="79" t="s">
        <v>106</v>
      </c>
      <c r="R53" s="297">
        <f t="shared" si="15"/>
        <v>0</v>
      </c>
      <c r="S53" s="298">
        <f t="shared" si="7"/>
        <v>0</v>
      </c>
      <c r="T53" s="303">
        <f t="shared" si="8"/>
        <v>0</v>
      </c>
    </row>
    <row r="54" spans="5:20">
      <c r="E54"/>
      <c r="F54" s="1"/>
      <c r="I54"/>
      <c r="J54" s="1"/>
      <c r="M54"/>
      <c r="N54" s="1"/>
      <c r="Q54" s="79" t="s">
        <v>19</v>
      </c>
      <c r="R54" s="297">
        <f t="shared" si="15"/>
        <v>0</v>
      </c>
      <c r="S54" s="298">
        <f t="shared" ref="S54:S82" si="16">IF(OR(Q54=$U$8,Q54=$U$9,Q54=$U$10,Q54=$U$11,Q54=$U$12,Q54=$U$13,Q54=$U$14,Q54=$U$15,Q54=$U$16,Q54=$U$17,),1,0)</f>
        <v>1</v>
      </c>
      <c r="T54" s="303">
        <f t="shared" ref="T54:T85" si="17">R54+S54</f>
        <v>1</v>
      </c>
    </row>
    <row r="55" spans="5:20">
      <c r="E55"/>
      <c r="F55" s="1"/>
      <c r="I55"/>
      <c r="J55" s="1"/>
      <c r="M55"/>
      <c r="N55" s="1"/>
      <c r="Q55" s="79" t="s">
        <v>7</v>
      </c>
      <c r="R55" s="297">
        <f t="shared" si="15"/>
        <v>3</v>
      </c>
      <c r="S55" s="298">
        <f t="shared" si="16"/>
        <v>0</v>
      </c>
      <c r="T55" s="303">
        <f t="shared" si="17"/>
        <v>3</v>
      </c>
    </row>
    <row r="56" spans="5:20">
      <c r="E56"/>
      <c r="F56" s="1"/>
      <c r="I56"/>
      <c r="J56" s="1"/>
      <c r="M56"/>
      <c r="N56" s="1"/>
      <c r="Q56" s="79" t="s">
        <v>178</v>
      </c>
      <c r="R56" s="297">
        <f t="shared" si="15"/>
        <v>0</v>
      </c>
      <c r="S56" s="298">
        <f t="shared" si="16"/>
        <v>0</v>
      </c>
      <c r="T56" s="303">
        <f t="shared" si="17"/>
        <v>0</v>
      </c>
    </row>
    <row r="57" spans="5:20">
      <c r="E57"/>
      <c r="F57" s="1"/>
      <c r="I57"/>
      <c r="J57" s="1"/>
      <c r="M57"/>
      <c r="N57" s="1"/>
      <c r="Q57" s="79" t="s">
        <v>178</v>
      </c>
      <c r="R57" s="297">
        <f t="shared" si="15"/>
        <v>0</v>
      </c>
      <c r="S57" s="298">
        <f t="shared" si="16"/>
        <v>0</v>
      </c>
      <c r="T57" s="303">
        <f t="shared" si="17"/>
        <v>0</v>
      </c>
    </row>
    <row r="58" spans="5:20">
      <c r="E58"/>
      <c r="F58" s="1"/>
      <c r="I58"/>
      <c r="J58" s="1"/>
      <c r="M58"/>
      <c r="N58" s="1"/>
      <c r="Q58" s="79" t="str">
        <f>U10</f>
        <v>[Senseurs]</v>
      </c>
      <c r="R58" s="297">
        <f t="shared" si="15"/>
        <v>0</v>
      </c>
      <c r="S58" s="298">
        <f t="shared" si="16"/>
        <v>1</v>
      </c>
      <c r="T58" s="303">
        <f t="shared" si="17"/>
        <v>1</v>
      </c>
    </row>
    <row r="59" spans="5:20">
      <c r="E59"/>
      <c r="F59" s="1"/>
      <c r="I59"/>
      <c r="J59" s="1"/>
      <c r="M59"/>
      <c r="N59" s="1"/>
      <c r="Q59" s="79" t="s">
        <v>107</v>
      </c>
      <c r="R59" s="297">
        <f t="shared" si="15"/>
        <v>0</v>
      </c>
      <c r="S59" s="298">
        <f t="shared" si="16"/>
        <v>0</v>
      </c>
      <c r="T59" s="303">
        <f t="shared" si="17"/>
        <v>0</v>
      </c>
    </row>
    <row r="60" spans="5:20">
      <c r="E60"/>
      <c r="F60" s="1"/>
      <c r="I60"/>
      <c r="J60" s="1"/>
      <c r="M60"/>
      <c r="N60" s="1"/>
      <c r="Q60" s="79" t="s">
        <v>89</v>
      </c>
      <c r="R60" s="297">
        <f t="shared" ref="R60:R91" si="18">IF(($U$6=Q60),3,0)</f>
        <v>0</v>
      </c>
      <c r="S60" s="298">
        <f t="shared" si="16"/>
        <v>0</v>
      </c>
      <c r="T60" s="303">
        <f t="shared" si="17"/>
        <v>0</v>
      </c>
    </row>
    <row r="61" spans="5:20">
      <c r="E61"/>
      <c r="F61" s="1"/>
      <c r="I61"/>
      <c r="J61" s="1"/>
      <c r="M61"/>
      <c r="N61" s="1"/>
      <c r="Q61" s="80" t="s">
        <v>71</v>
      </c>
      <c r="R61" s="297">
        <f t="shared" si="18"/>
        <v>0</v>
      </c>
      <c r="S61" s="298">
        <f t="shared" si="16"/>
        <v>0</v>
      </c>
      <c r="T61" s="303">
        <f t="shared" si="17"/>
        <v>0</v>
      </c>
    </row>
    <row r="62" spans="5:20">
      <c r="E62"/>
      <c r="F62" s="1"/>
      <c r="I62"/>
      <c r="J62" s="1"/>
      <c r="M62"/>
      <c r="N62" s="1"/>
      <c r="Q62" s="79" t="s">
        <v>90</v>
      </c>
      <c r="R62" s="297">
        <f t="shared" si="18"/>
        <v>0</v>
      </c>
      <c r="S62" s="298">
        <f t="shared" si="16"/>
        <v>0</v>
      </c>
      <c r="T62" s="303">
        <f t="shared" si="17"/>
        <v>0</v>
      </c>
    </row>
    <row r="63" spans="5:20">
      <c r="E63"/>
      <c r="F63" s="1"/>
      <c r="I63"/>
      <c r="J63" s="1"/>
      <c r="M63"/>
      <c r="N63" s="1"/>
      <c r="Q63" s="79" t="s">
        <v>109</v>
      </c>
      <c r="R63" s="297">
        <f t="shared" si="18"/>
        <v>0</v>
      </c>
      <c r="S63" s="298">
        <f t="shared" si="16"/>
        <v>0</v>
      </c>
      <c r="T63" s="303">
        <f t="shared" si="17"/>
        <v>0</v>
      </c>
    </row>
    <row r="64" spans="5:20">
      <c r="E64"/>
      <c r="F64" s="1"/>
      <c r="I64"/>
      <c r="J64" s="1"/>
      <c r="M64"/>
      <c r="N64" s="1"/>
      <c r="Q64" s="79" t="s">
        <v>41</v>
      </c>
      <c r="R64" s="297">
        <f t="shared" si="18"/>
        <v>0</v>
      </c>
      <c r="S64" s="298">
        <f t="shared" si="16"/>
        <v>0</v>
      </c>
      <c r="T64" s="303">
        <f t="shared" si="17"/>
        <v>0</v>
      </c>
    </row>
    <row r="65" spans="16:20">
      <c r="P65" s="16"/>
      <c r="Q65" s="79" t="s">
        <v>72</v>
      </c>
      <c r="R65" s="297">
        <f t="shared" si="18"/>
        <v>0</v>
      </c>
      <c r="S65" s="298">
        <f t="shared" si="16"/>
        <v>1</v>
      </c>
      <c r="T65" s="303">
        <f t="shared" si="17"/>
        <v>1</v>
      </c>
    </row>
    <row r="66" spans="16:20">
      <c r="P66" s="16"/>
      <c r="Q66" s="79" t="s">
        <v>132</v>
      </c>
      <c r="R66" s="297">
        <f t="shared" si="18"/>
        <v>0</v>
      </c>
      <c r="S66" s="298">
        <f t="shared" si="16"/>
        <v>0</v>
      </c>
      <c r="T66" s="303">
        <f t="shared" si="17"/>
        <v>0</v>
      </c>
    </row>
    <row r="67" spans="16:20">
      <c r="P67" s="16"/>
      <c r="Q67" s="79" t="s">
        <v>199</v>
      </c>
      <c r="R67" s="297">
        <f t="shared" si="18"/>
        <v>0</v>
      </c>
      <c r="S67" s="298">
        <f t="shared" si="16"/>
        <v>0</v>
      </c>
      <c r="T67" s="303">
        <f t="shared" si="17"/>
        <v>0</v>
      </c>
    </row>
    <row r="68" spans="16:20">
      <c r="P68" s="16"/>
      <c r="Q68" s="79" t="s">
        <v>200</v>
      </c>
      <c r="R68" s="297">
        <f t="shared" si="18"/>
        <v>0</v>
      </c>
      <c r="S68" s="298">
        <f t="shared" si="16"/>
        <v>0</v>
      </c>
      <c r="T68" s="303">
        <f t="shared" si="17"/>
        <v>0</v>
      </c>
    </row>
    <row r="69" spans="16:20">
      <c r="P69" s="16"/>
      <c r="Q69" s="79" t="s">
        <v>88</v>
      </c>
      <c r="R69" s="297">
        <f t="shared" si="18"/>
        <v>0</v>
      </c>
      <c r="S69" s="298">
        <f t="shared" si="16"/>
        <v>0</v>
      </c>
      <c r="T69" s="303">
        <f t="shared" si="17"/>
        <v>0</v>
      </c>
    </row>
    <row r="70" spans="16:20">
      <c r="P70" s="16"/>
      <c r="Q70" s="79" t="s">
        <v>39</v>
      </c>
      <c r="R70" s="297">
        <f t="shared" si="18"/>
        <v>0</v>
      </c>
      <c r="S70" s="298">
        <f t="shared" si="16"/>
        <v>1</v>
      </c>
      <c r="T70" s="303">
        <f t="shared" si="17"/>
        <v>1</v>
      </c>
    </row>
    <row r="71" spans="16:20">
      <c r="P71" s="16"/>
      <c r="Q71" s="79" t="s">
        <v>98</v>
      </c>
      <c r="R71" s="297">
        <f t="shared" si="18"/>
        <v>0</v>
      </c>
      <c r="S71" s="298">
        <f t="shared" si="16"/>
        <v>0</v>
      </c>
      <c r="T71" s="303">
        <f t="shared" si="17"/>
        <v>0</v>
      </c>
    </row>
    <row r="72" spans="16:20">
      <c r="P72" s="16"/>
      <c r="Q72" s="79" t="s">
        <v>110</v>
      </c>
      <c r="R72" s="297">
        <f t="shared" si="18"/>
        <v>0</v>
      </c>
      <c r="S72" s="298">
        <f t="shared" si="16"/>
        <v>0</v>
      </c>
      <c r="T72" s="303">
        <f t="shared" si="17"/>
        <v>0</v>
      </c>
    </row>
    <row r="73" spans="16:20">
      <c r="P73" s="16"/>
      <c r="Q73" s="80" t="s">
        <v>23</v>
      </c>
      <c r="R73" s="297">
        <f t="shared" si="18"/>
        <v>0</v>
      </c>
      <c r="S73" s="298">
        <f t="shared" si="16"/>
        <v>0</v>
      </c>
      <c r="T73" s="303">
        <f t="shared" si="17"/>
        <v>0</v>
      </c>
    </row>
    <row r="74" spans="16:20">
      <c r="P74" s="16"/>
      <c r="Q74" s="79" t="s">
        <v>108</v>
      </c>
      <c r="R74" s="297">
        <f t="shared" si="18"/>
        <v>0</v>
      </c>
      <c r="S74" s="298">
        <f t="shared" si="16"/>
        <v>0</v>
      </c>
      <c r="T74" s="303">
        <f t="shared" si="17"/>
        <v>0</v>
      </c>
    </row>
    <row r="75" spans="16:20">
      <c r="P75" s="16"/>
      <c r="Q75" s="80" t="s">
        <v>70</v>
      </c>
      <c r="R75" s="297">
        <f t="shared" si="18"/>
        <v>0</v>
      </c>
      <c r="S75" s="298">
        <f t="shared" si="16"/>
        <v>1</v>
      </c>
      <c r="T75" s="303">
        <f t="shared" si="17"/>
        <v>1</v>
      </c>
    </row>
    <row r="76" spans="16:20">
      <c r="P76" s="16"/>
      <c r="Q76" s="79" t="s">
        <v>51</v>
      </c>
      <c r="R76" s="297">
        <f t="shared" si="18"/>
        <v>0</v>
      </c>
      <c r="S76" s="298">
        <f t="shared" si="16"/>
        <v>1</v>
      </c>
      <c r="T76" s="303">
        <f t="shared" si="17"/>
        <v>1</v>
      </c>
    </row>
    <row r="77" spans="16:20">
      <c r="P77" s="16"/>
      <c r="Q77" s="79" t="s">
        <v>111</v>
      </c>
      <c r="R77" s="297">
        <f t="shared" si="18"/>
        <v>0</v>
      </c>
      <c r="S77" s="298">
        <f t="shared" si="16"/>
        <v>0</v>
      </c>
      <c r="T77" s="303">
        <f t="shared" si="17"/>
        <v>0</v>
      </c>
    </row>
    <row r="78" spans="16:20">
      <c r="P78" s="16"/>
      <c r="Q78" s="79" t="s">
        <v>59</v>
      </c>
      <c r="R78" s="297">
        <f t="shared" si="18"/>
        <v>0</v>
      </c>
      <c r="S78" s="298">
        <f t="shared" si="16"/>
        <v>0</v>
      </c>
      <c r="T78" s="303">
        <f t="shared" si="17"/>
        <v>0</v>
      </c>
    </row>
    <row r="79" spans="16:20">
      <c r="P79" s="16"/>
      <c r="Q79" s="80" t="s">
        <v>40</v>
      </c>
      <c r="R79" s="297">
        <f t="shared" si="18"/>
        <v>0</v>
      </c>
      <c r="S79" s="298">
        <f t="shared" si="16"/>
        <v>1</v>
      </c>
      <c r="T79" s="303">
        <f t="shared" si="17"/>
        <v>1</v>
      </c>
    </row>
    <row r="80" spans="16:20">
      <c r="P80" s="16"/>
      <c r="Q80" s="79" t="s">
        <v>11</v>
      </c>
      <c r="R80" s="297">
        <f t="shared" si="18"/>
        <v>0</v>
      </c>
      <c r="S80" s="298">
        <f t="shared" si="16"/>
        <v>0</v>
      </c>
      <c r="T80" s="303">
        <f t="shared" si="17"/>
        <v>0</v>
      </c>
    </row>
    <row r="81" spans="16:20">
      <c r="P81" s="16"/>
      <c r="Q81" s="79" t="s">
        <v>18</v>
      </c>
      <c r="R81" s="297">
        <f t="shared" si="18"/>
        <v>0</v>
      </c>
      <c r="S81" s="298">
        <f t="shared" si="16"/>
        <v>0</v>
      </c>
      <c r="T81" s="303">
        <f t="shared" si="17"/>
        <v>0</v>
      </c>
    </row>
    <row r="82" spans="16:20" ht="15.75" thickBot="1">
      <c r="P82" s="16"/>
      <c r="Q82" s="225" t="s">
        <v>94</v>
      </c>
      <c r="R82" s="307">
        <f t="shared" si="18"/>
        <v>0</v>
      </c>
      <c r="S82" s="305">
        <f t="shared" si="16"/>
        <v>0</v>
      </c>
      <c r="T82" s="296">
        <f t="shared" si="17"/>
        <v>0</v>
      </c>
    </row>
    <row r="83" spans="16:20">
      <c r="P83" s="16"/>
    </row>
    <row r="84" spans="16:20">
      <c r="P84" s="16"/>
    </row>
    <row r="85" spans="16:20">
      <c r="P85" s="16"/>
    </row>
    <row r="86" spans="16:20">
      <c r="P86" s="16"/>
    </row>
    <row r="87" spans="16:20">
      <c r="P87" s="16"/>
    </row>
    <row r="88" spans="16:20">
      <c r="P88" s="16"/>
    </row>
    <row r="89" spans="16:20">
      <c r="P89" s="16"/>
    </row>
    <row r="90" spans="16:20">
      <c r="P90" s="16"/>
    </row>
    <row r="91" spans="16:20">
      <c r="P91" s="16"/>
    </row>
    <row r="92" spans="16:20">
      <c r="P92" s="16"/>
    </row>
    <row r="93" spans="16:20">
      <c r="P93" s="16"/>
    </row>
    <row r="94" spans="16:20">
      <c r="P94" s="16"/>
    </row>
    <row r="95" spans="16:20">
      <c r="P95" s="16"/>
    </row>
    <row r="96" spans="16:20">
      <c r="P96" s="16"/>
    </row>
    <row r="97" spans="16:16">
      <c r="P97" s="16"/>
    </row>
    <row r="98" spans="16:16">
      <c r="P98" s="16"/>
    </row>
    <row r="99" spans="16:16">
      <c r="P99" s="16"/>
    </row>
    <row r="100" spans="16:16">
      <c r="P100" s="16"/>
    </row>
    <row r="101" spans="16:16">
      <c r="P101" s="16"/>
    </row>
    <row r="102" spans="16:16">
      <c r="P102" s="16"/>
    </row>
    <row r="103" spans="16:16">
      <c r="P103" s="16"/>
    </row>
    <row r="104" spans="16:16">
      <c r="P104" s="16"/>
    </row>
    <row r="105" spans="16:16">
      <c r="P105" s="16"/>
    </row>
    <row r="106" spans="16:16">
      <c r="P106" s="16"/>
    </row>
    <row r="107" spans="16:16">
      <c r="P107" s="16"/>
    </row>
  </sheetData>
  <sortState ref="Q22:T82">
    <sortCondition ref="Q22:Q82"/>
    <sortCondition ref="R22:R82"/>
    <sortCondition ref="S22:S82"/>
    <sortCondition ref="T22:T82"/>
  </sortState>
  <dataConsolidate>
    <dataRefs count="1">
      <dataRef name="$D$10;$E$10"/>
    </dataRefs>
  </dataConsolidate>
  <conditionalFormatting sqref="W16">
    <cfRule type="cellIs" dxfId="6" priority="3" operator="equal">
      <formula>"ERREUR"</formula>
    </cfRule>
    <cfRule type="containsText" dxfId="5" priority="4" operator="containsText" text="OK">
      <formula>NOT(ISERROR(SEARCH("OK",W16)))</formula>
    </cfRule>
  </conditionalFormatting>
  <conditionalFormatting sqref="X16">
    <cfRule type="containsText" dxfId="4" priority="1" operator="containsText" text="OK">
      <formula>NOT(ISERROR(SEARCH("OK",X16)))</formula>
    </cfRule>
    <cfRule type="containsText" dxfId="3" priority="2" operator="containsText" text="ERREUR">
      <formula>NOT(ISERROR(SEARCH("ERREUR",X16)))</formula>
    </cfRule>
  </conditionalFormatting>
  <dataValidations count="20">
    <dataValidation type="list" allowBlank="1" showInputMessage="1" showErrorMessage="1" sqref="L27:L34">
      <formula1>OFFSET(colv,MATCH($M$26,cold,0)-1,0,COUNTIF(cold,$M$26))</formula1>
    </dataValidation>
    <dataValidation type="list" allowBlank="1" showInputMessage="1" showErrorMessage="1" sqref="L25 H9 H25 D25 D9 L9">
      <formula1>Tables!$G$7:$G$9</formula1>
    </dataValidation>
    <dataValidation showDropDown="1" showInputMessage="1" showErrorMessage="1" sqref="M10 I10:J10"/>
    <dataValidation type="list" allowBlank="1" showInputMessage="1" showErrorMessage="1" sqref="L11:L18">
      <formula1>OFFSET(colv,MATCH($M$10,cold,0)-1,0,COUNTIF(cold,$M$10))</formula1>
    </dataValidation>
    <dataValidation type="list" allowBlank="1" showInputMessage="1" showErrorMessage="1" sqref="H27:H35">
      <formula1>OFFSET(colv,MATCH($I$26,cold,0)-1,0,COUNTIF(cold,$I$26))</formula1>
    </dataValidation>
    <dataValidation type="list" allowBlank="1" showInputMessage="1" showErrorMessage="1" sqref="H11:H18">
      <formula1>OFFSET(colv,MATCH($I$10,cold,0)-1,0,COUNTIF(cold,$I$10))</formula1>
    </dataValidation>
    <dataValidation type="list" allowBlank="1" showInputMessage="1" showErrorMessage="1" sqref="D11:D22">
      <formula1>OFFSET(colv,MATCH($E$10,cold,0)-1,0,COUNTIF(cold,$E$10))</formula1>
    </dataValidation>
    <dataValidation type="list" allowBlank="1" showInputMessage="1" showErrorMessage="1" sqref="C31:C32">
      <formula1>Tables!$H$5:$H$11</formula1>
    </dataValidation>
    <dataValidation type="list" allowBlank="1" showInputMessage="1" showErrorMessage="1" sqref="C36">
      <formula1>Tables!$J$12:$J$13</formula1>
    </dataValidation>
    <dataValidation type="list" allowBlank="1" showInputMessage="1" showErrorMessage="1" sqref="C41">
      <formula1>Tables!$J$15:$J$18</formula1>
    </dataValidation>
    <dataValidation type="list" allowBlank="1" showInputMessage="1" showErrorMessage="1" sqref="C28">
      <formula1>Tables!$J$5:$J$10</formula1>
    </dataValidation>
    <dataValidation type="list" allowBlank="1" showInputMessage="1" showErrorMessage="1" sqref="C17:C18">
      <formula1>Tables!$H$13:$H$19</formula1>
    </dataValidation>
    <dataValidation allowBlank="1" showDropDown="1" showInputMessage="1" showErrorMessage="1" sqref="C16"/>
    <dataValidation type="list" showDropDown="1" showInputMessage="1" showErrorMessage="1" sqref="E10">
      <formula1>colc</formula1>
    </dataValidation>
    <dataValidation type="list" allowBlank="1" showInputMessage="1" showErrorMessage="1" sqref="D27:D43">
      <formula1>OFFSET(colv,MATCH($E$26,cold,0)-1,0,COUNTIF(cold,$E$26))</formula1>
    </dataValidation>
    <dataValidation type="list" allowBlank="1" showInputMessage="1" showErrorMessage="1" sqref="C5">
      <formula1>Tables!$B$55:$B$60</formula1>
    </dataValidation>
    <dataValidation type="list" allowBlank="1" showInputMessage="1" showErrorMessage="1" sqref="C3">
      <formula1>Tables!$G$1:$G$2</formula1>
    </dataValidation>
    <dataValidation type="list" allowBlank="1" showInputMessage="1" showErrorMessage="1" sqref="C4">
      <formula1>Tables!$B$4:$B$51</formula1>
    </dataValidation>
    <dataValidation type="list" allowBlank="1" showInputMessage="1" showErrorMessage="1" sqref="C6">
      <formula1>$U$19:$U$20</formula1>
    </dataValidation>
    <dataValidation type="list" allowBlank="1" showInputMessage="1" showErrorMessage="1" sqref="O5">
      <formula1>Tables!$G$5:$G$6</formula1>
    </dataValidation>
  </dataValidations>
  <hyperlinks>
    <hyperlink ref="K7" location="Etape2!A1" display="Etape Suivante !"/>
    <hyperlink ref="O45" location="Etape2!A1" display="Etape Suivante !"/>
  </hyperlink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46"/>
  <sheetViews>
    <sheetView topLeftCell="B1" zoomScaleNormal="100" workbookViewId="0">
      <selection activeCell="J3" sqref="J3"/>
    </sheetView>
  </sheetViews>
  <sheetFormatPr baseColWidth="10" defaultRowHeight="15"/>
  <cols>
    <col min="1" max="1" width="10.42578125" customWidth="1"/>
    <col min="2" max="2" width="22.85546875" customWidth="1"/>
    <col min="3" max="3" width="8.5703125" customWidth="1"/>
    <col min="4" max="4" width="87" customWidth="1"/>
    <col min="5" max="5" width="4.85546875" customWidth="1"/>
    <col min="6" max="6" width="24.85546875" customWidth="1"/>
    <col min="7" max="7" width="4.7109375" customWidth="1"/>
    <col min="8" max="8" width="4" customWidth="1"/>
    <col min="9" max="9" width="3.7109375" customWidth="1"/>
    <col min="10" max="10" width="21" customWidth="1"/>
    <col min="11" max="11" width="5" customWidth="1"/>
    <col min="12" max="12" width="4.42578125" customWidth="1"/>
    <col min="13" max="13" width="4.85546875" customWidth="1"/>
    <col min="14" max="14" width="18.7109375" customWidth="1"/>
    <col min="15" max="15" width="4" customWidth="1"/>
    <col min="16" max="16" width="3.7109375" customWidth="1"/>
    <col min="17" max="17" width="5.28515625" customWidth="1"/>
    <col min="18" max="18" width="19.28515625" customWidth="1"/>
    <col min="19" max="19" width="15" customWidth="1"/>
    <col min="20" max="20" width="22.28515625" customWidth="1"/>
    <col min="21" max="21" width="8.5703125" customWidth="1"/>
    <col min="22" max="22" width="31.140625" customWidth="1"/>
  </cols>
  <sheetData>
    <row r="1" spans="2:17" ht="19.5" thickBot="1">
      <c r="B1" s="378" t="s">
        <v>207</v>
      </c>
      <c r="D1" s="380" t="s">
        <v>673</v>
      </c>
      <c r="E1" s="379"/>
      <c r="F1" s="379"/>
      <c r="G1" s="379"/>
      <c r="H1" s="379"/>
      <c r="I1" s="379"/>
    </row>
    <row r="2" spans="2:17" ht="19.5" thickBot="1">
      <c r="D2" s="381" t="s">
        <v>674</v>
      </c>
      <c r="E2" s="379"/>
      <c r="F2" s="386" t="s">
        <v>208</v>
      </c>
      <c r="G2" s="379"/>
      <c r="H2" s="379"/>
      <c r="I2" s="379"/>
      <c r="Q2" s="17"/>
    </row>
    <row r="3" spans="2:17" ht="15.75" thickBot="1">
      <c r="B3" s="78" t="str">
        <f>Etape1!C3</f>
        <v>Humain</v>
      </c>
      <c r="Q3" s="208"/>
    </row>
    <row r="4" spans="2:17" ht="15.75" thickBot="1">
      <c r="B4" s="78" t="str">
        <f>Etape1!C4</f>
        <v>OCG (Cadre)</v>
      </c>
      <c r="O4" s="207"/>
      <c r="P4" s="209"/>
    </row>
    <row r="5" spans="2:17" ht="15.75" thickBot="1">
      <c r="B5" s="382" t="s">
        <v>119</v>
      </c>
      <c r="C5" s="387">
        <f>SUM(M5,Q19)</f>
        <v>6</v>
      </c>
      <c r="F5" s="5" t="s">
        <v>3</v>
      </c>
      <c r="G5" s="253">
        <f>Etape1!$F$9</f>
        <v>2</v>
      </c>
      <c r="H5" s="247" t="s">
        <v>177</v>
      </c>
      <c r="I5" s="259">
        <f>SUM(G5,H5)</f>
        <v>2</v>
      </c>
      <c r="J5" s="5" t="s">
        <v>17</v>
      </c>
      <c r="K5" s="253">
        <f>Etape1!$J$9</f>
        <v>3</v>
      </c>
      <c r="L5" s="247" t="s">
        <v>177</v>
      </c>
      <c r="M5" s="259">
        <f>SUM(K5,L5)</f>
        <v>3</v>
      </c>
      <c r="N5" s="5" t="s">
        <v>9</v>
      </c>
      <c r="O5" s="253">
        <f>Etape1!$N$9</f>
        <v>3</v>
      </c>
      <c r="P5" s="247" t="s">
        <v>177</v>
      </c>
      <c r="Q5" s="266">
        <f>SUM(O5,P5)</f>
        <v>3</v>
      </c>
    </row>
    <row r="6" spans="2:17" ht="16.5" thickBot="1">
      <c r="B6" s="383" t="s">
        <v>184</v>
      </c>
      <c r="C6" s="388">
        <f>IF(B3="MUTANT",SUM(I19,Q5),0)</f>
        <v>0</v>
      </c>
      <c r="D6" s="391" t="s">
        <v>714</v>
      </c>
      <c r="F6" s="223" t="s">
        <v>113</v>
      </c>
      <c r="G6" s="263" t="str">
        <f>Etape1!$E$10</f>
        <v>o</v>
      </c>
      <c r="H6" s="264"/>
      <c r="I6" s="260"/>
      <c r="J6" s="224" t="s">
        <v>114</v>
      </c>
      <c r="K6" s="263" t="str">
        <f>Etape1!$I$10</f>
        <v>o</v>
      </c>
      <c r="L6" s="264"/>
      <c r="M6" s="265"/>
      <c r="N6" s="224" t="s">
        <v>115</v>
      </c>
      <c r="O6" s="263" t="str">
        <f>Etape1!$M$10</f>
        <v>n</v>
      </c>
      <c r="P6" s="264"/>
      <c r="Q6" s="260"/>
    </row>
    <row r="7" spans="2:17" ht="15.75">
      <c r="B7" s="384" t="s">
        <v>579</v>
      </c>
      <c r="C7" s="389">
        <v>0</v>
      </c>
      <c r="D7" s="391" t="s">
        <v>716</v>
      </c>
      <c r="F7" s="79" t="str">
        <f>Etape1!C11</f>
        <v>Acrobaties</v>
      </c>
      <c r="G7" s="254">
        <f>Etape1!F11</f>
        <v>0</v>
      </c>
      <c r="H7" s="236" t="s">
        <v>177</v>
      </c>
      <c r="I7" s="259">
        <f t="shared" ref="I7:I37" si="0">SUM(G7,H7)</f>
        <v>0</v>
      </c>
      <c r="J7" s="80" t="str">
        <f>Etape1!G11</f>
        <v>Armes de jet</v>
      </c>
      <c r="K7" s="254">
        <f>Etape1!J11</f>
        <v>0</v>
      </c>
      <c r="L7" s="249"/>
      <c r="M7" s="38">
        <f>SUM(K8,L8)</f>
        <v>0</v>
      </c>
      <c r="N7" s="108" t="str">
        <f>Etape1!K11</f>
        <v>Déguisement</v>
      </c>
      <c r="O7" s="238">
        <f>Etape1!N11</f>
        <v>0</v>
      </c>
      <c r="P7" s="251" t="s">
        <v>177</v>
      </c>
      <c r="Q7" s="261">
        <f t="shared" ref="Q7:Q28" si="1">SUM(O7,P7)</f>
        <v>0</v>
      </c>
    </row>
    <row r="8" spans="2:17" ht="16.5" thickBot="1">
      <c r="B8" s="385" t="s">
        <v>580</v>
      </c>
      <c r="C8" s="390">
        <v>3</v>
      </c>
      <c r="D8" s="391" t="s">
        <v>715</v>
      </c>
      <c r="F8" s="80" t="str">
        <f>Etape1!C12</f>
        <v>Armes de poing</v>
      </c>
      <c r="G8" s="254">
        <f>Etape1!F12</f>
        <v>1</v>
      </c>
      <c r="H8" s="236">
        <v>1</v>
      </c>
      <c r="I8" s="261">
        <f t="shared" si="0"/>
        <v>2</v>
      </c>
      <c r="J8" s="80" t="str">
        <f>Etape1!G12</f>
        <v>[Armes lourdes]</v>
      </c>
      <c r="K8" s="254">
        <f>Etape1!J12</f>
        <v>0</v>
      </c>
      <c r="L8" s="249"/>
      <c r="M8" s="38">
        <f t="shared" ref="M8:M19" si="2">SUM(K9,L9)</f>
        <v>1</v>
      </c>
      <c r="N8" s="108" t="str">
        <f>Etape1!K12</f>
        <v>Discretion</v>
      </c>
      <c r="O8" s="254">
        <f>Etape1!N12</f>
        <v>0</v>
      </c>
      <c r="P8" s="236"/>
      <c r="Q8" s="261">
        <f t="shared" si="1"/>
        <v>0</v>
      </c>
    </row>
    <row r="9" spans="2:17" ht="15.75" thickBot="1">
      <c r="D9" s="101" t="s">
        <v>191</v>
      </c>
      <c r="F9" s="80" t="str">
        <f>Etape1!C13</f>
        <v>Armes de trait</v>
      </c>
      <c r="G9" s="254">
        <f>Etape1!F13</f>
        <v>0</v>
      </c>
      <c r="H9" s="236"/>
      <c r="I9" s="261">
        <f t="shared" si="0"/>
        <v>0</v>
      </c>
      <c r="J9" s="81" t="str">
        <f>Etape1!G13</f>
        <v>Athélisme</v>
      </c>
      <c r="K9" s="254">
        <f>Etape1!J13</f>
        <v>1</v>
      </c>
      <c r="L9" s="249"/>
      <c r="M9" s="38">
        <f t="shared" si="2"/>
        <v>0</v>
      </c>
      <c r="N9" s="108" t="str">
        <f>Etape1!K13</f>
        <v>Empathie</v>
      </c>
      <c r="O9" s="254">
        <f>Etape1!N13</f>
        <v>1</v>
      </c>
      <c r="P9" s="236"/>
      <c r="Q9" s="261">
        <f t="shared" si="1"/>
        <v>1</v>
      </c>
    </row>
    <row r="10" spans="2:17" ht="15.75" thickBot="1">
      <c r="B10" s="85" t="s">
        <v>576</v>
      </c>
      <c r="C10" s="99"/>
      <c r="D10" s="220">
        <f>SUM(C12:C22)</f>
        <v>0</v>
      </c>
      <c r="F10" s="80" t="str">
        <f>Etape1!C14</f>
        <v>Armes d'épaule</v>
      </c>
      <c r="G10" s="254">
        <f>Etape1!F14</f>
        <v>0</v>
      </c>
      <c r="H10" s="236"/>
      <c r="I10" s="261">
        <f t="shared" si="0"/>
        <v>0</v>
      </c>
      <c r="J10" s="81" t="str">
        <f>Etape1!G14</f>
        <v>Equitation</v>
      </c>
      <c r="K10" s="254">
        <f>Etape1!J14</f>
        <v>0</v>
      </c>
      <c r="L10" s="249"/>
      <c r="M10" s="38">
        <f t="shared" si="2"/>
        <v>1</v>
      </c>
      <c r="N10" s="108" t="str">
        <f>Etape1!K14</f>
        <v>[Falsification]</v>
      </c>
      <c r="O10" s="254">
        <f>Etape1!N14</f>
        <v>3</v>
      </c>
      <c r="P10" s="236"/>
      <c r="Q10" s="261">
        <f t="shared" si="1"/>
        <v>3</v>
      </c>
    </row>
    <row r="11" spans="2:17" ht="15.75" thickBot="1">
      <c r="B11" s="86" t="s">
        <v>289</v>
      </c>
      <c r="C11" s="100" t="s">
        <v>203</v>
      </c>
      <c r="D11" s="86" t="s">
        <v>288</v>
      </c>
      <c r="F11" s="80" t="str">
        <f>Etape1!C15</f>
        <v>[Armes emb.]</v>
      </c>
      <c r="G11" s="254">
        <f>Etape1!F15</f>
        <v>0</v>
      </c>
      <c r="H11" s="236"/>
      <c r="I11" s="261">
        <f t="shared" si="0"/>
        <v>0</v>
      </c>
      <c r="J11" s="80" t="str">
        <f>Etape1!G15</f>
        <v>Mêlée</v>
      </c>
      <c r="K11" s="254">
        <f>Etape1!J15</f>
        <v>1</v>
      </c>
      <c r="L11" s="249"/>
      <c r="M11" s="38">
        <f t="shared" si="2"/>
        <v>1</v>
      </c>
      <c r="N11" s="108" t="str">
        <f>Etape1!K15</f>
        <v>Recherche</v>
      </c>
      <c r="O11" s="254">
        <f>Etape1!N15</f>
        <v>0</v>
      </c>
      <c r="P11" s="236"/>
      <c r="Q11" s="261">
        <f t="shared" si="1"/>
        <v>0</v>
      </c>
    </row>
    <row r="12" spans="2:17">
      <c r="B12" s="267" t="str">
        <f>IF(B3="Humain","(0) Violent","")</f>
        <v>(0) Violent</v>
      </c>
      <c r="C12" s="102">
        <f>IF(B12="(0) Violent",0,"")</f>
        <v>0</v>
      </c>
      <c r="D12" s="269" t="str">
        <f>IF(B12="(0) Violent","1D MF Gratuit en toute circonstance","")</f>
        <v>1D MF Gratuit en toute circonstance</v>
      </c>
      <c r="F12" s="79" t="str">
        <f>Etape1!C16</f>
        <v>Artisanat 1 (                  )</v>
      </c>
      <c r="G12" s="254">
        <f>Etape1!F16</f>
        <v>0</v>
      </c>
      <c r="H12" s="236"/>
      <c r="I12" s="261">
        <f t="shared" si="0"/>
        <v>0</v>
      </c>
      <c r="J12" s="81" t="str">
        <f>Etape1!G16</f>
        <v>Environnement (Espace)</v>
      </c>
      <c r="K12" s="254">
        <f>Etape1!J16</f>
        <v>1</v>
      </c>
      <c r="L12" s="249"/>
      <c r="M12" s="38">
        <f t="shared" si="2"/>
        <v>0</v>
      </c>
      <c r="N12" s="108" t="str">
        <f>Etape1!K16</f>
        <v>[Senseurs]</v>
      </c>
      <c r="O12" s="254">
        <f>Etape1!N16</f>
        <v>3</v>
      </c>
      <c r="P12" s="236"/>
      <c r="Q12" s="261">
        <f t="shared" si="1"/>
        <v>3</v>
      </c>
    </row>
    <row r="13" spans="2:17">
      <c r="B13" s="76">
        <v>0</v>
      </c>
      <c r="C13" s="102">
        <f>VLOOKUP(B13,Tables!$B$63:$D$154,2)</f>
        <v>0</v>
      </c>
      <c r="D13" s="116" t="str">
        <f>VLOOKUP(B13,Tables!$B$63:$D$154,3)</f>
        <v>/</v>
      </c>
      <c r="F13" s="79" t="str">
        <f>Etape1!C17</f>
        <v>Artisanat  (            )</v>
      </c>
      <c r="G13" s="254">
        <f>Etape1!F17</f>
        <v>0</v>
      </c>
      <c r="H13" s="236"/>
      <c r="I13" s="261">
        <f t="shared" si="0"/>
        <v>0</v>
      </c>
      <c r="J13" s="81" t="str">
        <f>Etape1!G17</f>
        <v>Environnement 1 (              )</v>
      </c>
      <c r="K13" s="254">
        <f>Etape1!J17</f>
        <v>0</v>
      </c>
      <c r="L13" s="249"/>
      <c r="M13" s="38">
        <f t="shared" si="2"/>
        <v>0</v>
      </c>
      <c r="N13" s="108" t="str">
        <f>Etape1!K17</f>
        <v>[Syst. Sécu]</v>
      </c>
      <c r="O13" s="254">
        <f>Etape1!N17</f>
        <v>0</v>
      </c>
      <c r="P13" s="236"/>
      <c r="Q13" s="261">
        <f t="shared" si="1"/>
        <v>0</v>
      </c>
    </row>
    <row r="14" spans="2:17">
      <c r="B14" s="76">
        <v>0</v>
      </c>
      <c r="C14" s="102">
        <f>VLOOKUP(B14,Tables!$B$63:$D$154,2)</f>
        <v>0</v>
      </c>
      <c r="D14" s="116" t="str">
        <f>VLOOKUP(B14,Tables!$B$63:$D$154,3)</f>
        <v>/</v>
      </c>
      <c r="F14" s="79" t="str">
        <f>Etape1!C18</f>
        <v>Artisanat  (            )</v>
      </c>
      <c r="G14" s="254">
        <f>Etape1!F18</f>
        <v>0</v>
      </c>
      <c r="H14" s="236"/>
      <c r="I14" s="261">
        <f t="shared" si="0"/>
        <v>0</v>
      </c>
      <c r="J14" s="81" t="str">
        <f>Etape1!G18</f>
        <v>Environnement 2 (              )</v>
      </c>
      <c r="K14" s="254">
        <f>Etape1!J18</f>
        <v>0</v>
      </c>
      <c r="L14" s="249"/>
      <c r="M14" s="38">
        <f t="shared" si="2"/>
        <v>0</v>
      </c>
      <c r="N14" s="108" t="str">
        <f>Etape1!K18</f>
        <v>Vigilance</v>
      </c>
      <c r="O14" s="254">
        <f>Etape1!N18</f>
        <v>0</v>
      </c>
      <c r="P14" s="236"/>
      <c r="Q14" s="261">
        <f t="shared" si="1"/>
        <v>0</v>
      </c>
    </row>
    <row r="15" spans="2:17">
      <c r="B15" s="76">
        <v>0</v>
      </c>
      <c r="C15" s="102">
        <f>VLOOKUP(B15,Tables!$B$63:$D$154,2)</f>
        <v>0</v>
      </c>
      <c r="D15" s="116" t="str">
        <f>VLOOKUP(B15,Tables!$B$63:$D$154,3)</f>
        <v>/</v>
      </c>
      <c r="F15" s="80" t="str">
        <f>Etape1!C19</f>
        <v>[Pilotage (Voile)]</v>
      </c>
      <c r="G15" s="254">
        <f>Etape1!F19</f>
        <v>0</v>
      </c>
      <c r="H15" s="236"/>
      <c r="I15" s="261">
        <f t="shared" si="0"/>
        <v>0</v>
      </c>
      <c r="J15" s="79"/>
      <c r="K15" s="257"/>
      <c r="L15" s="250"/>
      <c r="M15" s="38"/>
      <c r="N15" s="218"/>
      <c r="O15" s="242"/>
      <c r="P15" s="235"/>
      <c r="Q15" s="261"/>
    </row>
    <row r="16" spans="2:17">
      <c r="B16" s="76">
        <v>0</v>
      </c>
      <c r="C16" s="102">
        <f>VLOOKUP(B16,Tables!$B$63:$D$154,2)</f>
        <v>0</v>
      </c>
      <c r="D16" s="116" t="str">
        <f>VLOOKUP(B16,Tables!$B$63:$D$154,3)</f>
        <v>/</v>
      </c>
      <c r="F16" s="80" t="str">
        <f>Etape1!C20</f>
        <v>[Pilotage1  (                  )]</v>
      </c>
      <c r="G16" s="254">
        <f>Etape1!F20</f>
        <v>0</v>
      </c>
      <c r="H16" s="236"/>
      <c r="I16" s="261">
        <f t="shared" si="0"/>
        <v>0</v>
      </c>
      <c r="J16" s="79"/>
      <c r="K16" s="257"/>
      <c r="L16" s="250"/>
      <c r="M16" s="38"/>
      <c r="N16" s="218"/>
      <c r="O16" s="242"/>
      <c r="P16" s="235"/>
      <c r="Q16" s="261"/>
    </row>
    <row r="17" spans="2:17">
      <c r="B17" s="76">
        <v>0</v>
      </c>
      <c r="C17" s="102">
        <f>VLOOKUP(B17,Tables!$B$63:$D$154,2)</f>
        <v>0</v>
      </c>
      <c r="D17" s="116" t="str">
        <f>VLOOKUP(B17,Tables!$B$63:$D$154,3)</f>
        <v>/</v>
      </c>
      <c r="F17" s="80" t="str">
        <f>Etape1!C21</f>
        <v>[Pilotage2  (                  )]</v>
      </c>
      <c r="G17" s="254">
        <f>Etape1!F21</f>
        <v>0</v>
      </c>
      <c r="H17" s="236"/>
      <c r="I17" s="261">
        <f t="shared" si="0"/>
        <v>0</v>
      </c>
      <c r="J17" s="79"/>
      <c r="K17" s="242"/>
      <c r="L17" s="235"/>
      <c r="M17" s="38"/>
      <c r="N17" s="218"/>
      <c r="O17" s="242"/>
      <c r="P17" s="235"/>
      <c r="Q17" s="261"/>
    </row>
    <row r="18" spans="2:17" ht="15.75" thickBot="1">
      <c r="B18" s="76">
        <v>0</v>
      </c>
      <c r="C18" s="102">
        <f>VLOOKUP(B18,Tables!$B$63:$D$154,2)</f>
        <v>0</v>
      </c>
      <c r="D18" s="116" t="str">
        <f>VLOOKUP(B18,Tables!$B$63:$D$154,3)</f>
        <v>/</v>
      </c>
      <c r="F18" s="79" t="str">
        <f>Etape1!C22</f>
        <v>Technologie</v>
      </c>
      <c r="G18" s="254">
        <f>Etape1!F22</f>
        <v>0</v>
      </c>
      <c r="H18" s="236"/>
      <c r="I18" s="262">
        <f t="shared" si="0"/>
        <v>0</v>
      </c>
      <c r="J18" s="79"/>
      <c r="K18" s="242"/>
      <c r="L18" s="235"/>
      <c r="M18" s="38"/>
      <c r="N18" s="218"/>
      <c r="O18" s="256"/>
      <c r="P18" s="243"/>
      <c r="Q18" s="261"/>
    </row>
    <row r="19" spans="2:17" ht="15.75" thickBot="1">
      <c r="B19" s="76">
        <v>0</v>
      </c>
      <c r="C19" s="102">
        <f>VLOOKUP(B19,Tables!$B$63:$D$154,2)</f>
        <v>0</v>
      </c>
      <c r="D19" s="116" t="str">
        <f>VLOOKUP(B19,Tables!$B$63:$D$154,3)</f>
        <v>/</v>
      </c>
      <c r="F19" s="5" t="s">
        <v>6</v>
      </c>
      <c r="G19" s="253">
        <f>Etape1!$F$25</f>
        <v>4</v>
      </c>
      <c r="H19" s="247"/>
      <c r="I19" s="259">
        <f t="shared" si="0"/>
        <v>4</v>
      </c>
      <c r="J19" s="5" t="s">
        <v>16</v>
      </c>
      <c r="K19" s="253">
        <f>Etape1!$J$25</f>
        <v>4</v>
      </c>
      <c r="L19" s="247"/>
      <c r="M19" s="70">
        <f>SUM(K19,L19)</f>
        <v>4</v>
      </c>
      <c r="N19" s="5" t="s">
        <v>22</v>
      </c>
      <c r="O19" s="258">
        <f>Etape1!$N$25</f>
        <v>3</v>
      </c>
      <c r="P19" s="252"/>
      <c r="Q19" s="266">
        <f t="shared" si="1"/>
        <v>3</v>
      </c>
    </row>
    <row r="20" spans="2:17" ht="15.75" thickBot="1">
      <c r="B20" s="76">
        <v>0</v>
      </c>
      <c r="C20" s="102">
        <f>VLOOKUP(B20,Tables!$B$63:$D$154,2)</f>
        <v>0</v>
      </c>
      <c r="D20" s="116" t="str">
        <f>VLOOKUP(B20,Tables!$B$63:$D$154,3)</f>
        <v>/</v>
      </c>
      <c r="F20" s="223" t="s">
        <v>116</v>
      </c>
      <c r="G20" s="263" t="str">
        <f>Etape1!$E$26</f>
        <v>o</v>
      </c>
      <c r="H20" s="264"/>
      <c r="I20" s="260"/>
      <c r="J20" s="224" t="s">
        <v>117</v>
      </c>
      <c r="K20" s="263" t="str">
        <f>Etape1!$I$26</f>
        <v>n</v>
      </c>
      <c r="L20" s="264"/>
      <c r="M20" s="265"/>
      <c r="N20" s="224" t="s">
        <v>118</v>
      </c>
      <c r="O20" s="263" t="str">
        <f>Etape1!$M$26</f>
        <v>n</v>
      </c>
      <c r="P20" s="264"/>
      <c r="Q20" s="260"/>
    </row>
    <row r="21" spans="2:17">
      <c r="B21" s="76">
        <v>0</v>
      </c>
      <c r="C21" s="102">
        <f>VLOOKUP(B21,Tables!$B$63:$D$154,2)</f>
        <v>0</v>
      </c>
      <c r="D21" s="116" t="str">
        <f>VLOOKUP(B21,Tables!$B$63:$D$154,3)</f>
        <v>/</v>
      </c>
      <c r="F21" s="7" t="str">
        <f>Etape1!C27</f>
        <v>Analyse</v>
      </c>
      <c r="G21" s="254">
        <f>Etape1!F27</f>
        <v>0</v>
      </c>
      <c r="H21" s="236"/>
      <c r="I21" s="259">
        <f t="shared" si="0"/>
        <v>0</v>
      </c>
      <c r="J21" s="2" t="str">
        <f>Etape1!G27</f>
        <v>Baratin</v>
      </c>
      <c r="K21" s="254">
        <f>Etape1!J27</f>
        <v>3</v>
      </c>
      <c r="L21" s="236"/>
      <c r="M21" s="38">
        <f>SUM(K21,L21)</f>
        <v>3</v>
      </c>
      <c r="N21" s="2" t="str">
        <f>Etape1!K27</f>
        <v>Commandement</v>
      </c>
      <c r="O21" s="239">
        <f>Etape1!N27</f>
        <v>3</v>
      </c>
      <c r="P21" s="236"/>
      <c r="Q21" s="261">
        <f t="shared" si="1"/>
        <v>3</v>
      </c>
    </row>
    <row r="22" spans="2:17" ht="15.75" thickBot="1">
      <c r="B22" s="76">
        <v>0</v>
      </c>
      <c r="C22" s="102">
        <f>VLOOKUP(B22,Tables!$B$63:$D$154,2)</f>
        <v>0</v>
      </c>
      <c r="D22" s="116" t="str">
        <f>VLOOKUP(B22,Tables!$B$63:$D$154,3)</f>
        <v>/</v>
      </c>
      <c r="F22" s="7" t="str">
        <f>Etape1!C28</f>
        <v>Arts (            )</v>
      </c>
      <c r="G22" s="254">
        <f>Etape1!F28</f>
        <v>0</v>
      </c>
      <c r="H22" s="236"/>
      <c r="I22" s="261">
        <f t="shared" si="0"/>
        <v>0</v>
      </c>
      <c r="J22" s="2" t="str">
        <f>Etape1!G28</f>
        <v>Bureaucratie</v>
      </c>
      <c r="K22" s="254">
        <f>Etape1!J28</f>
        <v>0</v>
      </c>
      <c r="L22" s="236"/>
      <c r="M22" s="38">
        <f t="shared" ref="M22:M29" si="3">SUM(K22,L22)</f>
        <v>0</v>
      </c>
      <c r="N22" s="3" t="str">
        <f>Etape1!K28</f>
        <v>[Démolition]</v>
      </c>
      <c r="O22" s="239">
        <f>Etape1!N28</f>
        <v>0</v>
      </c>
      <c r="P22" s="236"/>
      <c r="Q22" s="261">
        <f t="shared" si="1"/>
        <v>0</v>
      </c>
    </row>
    <row r="23" spans="2:17" ht="15.75" thickBot="1">
      <c r="B23" s="86" t="s">
        <v>290</v>
      </c>
      <c r="C23" s="86"/>
      <c r="D23" s="221">
        <f>SUM(C24:C34)</f>
        <v>0</v>
      </c>
      <c r="F23" s="7" t="str">
        <f>Etape1!C29</f>
        <v>[Cartographie]</v>
      </c>
      <c r="G23" s="254">
        <f>Etape1!F29</f>
        <v>1</v>
      </c>
      <c r="H23" s="236">
        <v>1</v>
      </c>
      <c r="I23" s="261">
        <f t="shared" si="0"/>
        <v>2</v>
      </c>
      <c r="J23" s="2" t="str">
        <f>Etape1!G29</f>
        <v>Comédie</v>
      </c>
      <c r="K23" s="254">
        <f>Etape1!J29</f>
        <v>0</v>
      </c>
      <c r="L23" s="236"/>
      <c r="M23" s="38">
        <f t="shared" si="3"/>
        <v>0</v>
      </c>
      <c r="N23" s="3" t="str">
        <f>Etape1!K29</f>
        <v>Détermination</v>
      </c>
      <c r="O23" s="239">
        <f>Etape1!N29</f>
        <v>0</v>
      </c>
      <c r="P23" s="236">
        <v>1</v>
      </c>
      <c r="Q23" s="261">
        <f t="shared" si="1"/>
        <v>1</v>
      </c>
    </row>
    <row r="24" spans="2:17">
      <c r="B24" s="268" t="str">
        <f>IF(B3="Mutant","(0) Tête de mutant","")</f>
        <v/>
      </c>
      <c r="C24" s="103" t="str">
        <f>IF(B24="(0) Tête de mutant",0,"")</f>
        <v/>
      </c>
      <c r="D24" s="270" t="str">
        <f>IF(B24="(0) Tête de mutant",Tables!H149,"")</f>
        <v/>
      </c>
      <c r="F24" s="7" t="str">
        <f>Etape1!C30</f>
        <v>Connaissance (OCG)</v>
      </c>
      <c r="G24" s="254">
        <f>Etape1!F30</f>
        <v>3</v>
      </c>
      <c r="H24" s="236"/>
      <c r="I24" s="261">
        <f t="shared" si="0"/>
        <v>3</v>
      </c>
      <c r="J24" s="2" t="str">
        <f>Etape1!G30</f>
        <v>Commerce</v>
      </c>
      <c r="K24" s="254">
        <f>Etape1!J30</f>
        <v>6</v>
      </c>
      <c r="L24" s="236"/>
      <c r="M24" s="38">
        <f t="shared" si="3"/>
        <v>6</v>
      </c>
      <c r="N24" s="2" t="str">
        <f>Etape1!K30</f>
        <v>Dressage</v>
      </c>
      <c r="O24" s="239">
        <f>Etape1!N30</f>
        <v>0</v>
      </c>
      <c r="P24" s="236"/>
      <c r="Q24" s="261">
        <f t="shared" si="1"/>
        <v>0</v>
      </c>
    </row>
    <row r="25" spans="2:17">
      <c r="B25" s="143">
        <v>0</v>
      </c>
      <c r="C25" s="103">
        <f>VLOOKUP(B25,Tables!$F$63:$H$142,2)</f>
        <v>0</v>
      </c>
      <c r="D25" s="219" t="str">
        <f>VLOOKUP(B25,Tables!$F$63:$H$142,3)</f>
        <v>/</v>
      </c>
      <c r="F25" s="7" t="str">
        <f>Etape1!C31</f>
        <v>Connaissance (            )</v>
      </c>
      <c r="G25" s="254">
        <f>Etape1!F31</f>
        <v>0</v>
      </c>
      <c r="H25" s="236"/>
      <c r="I25" s="261">
        <f t="shared" si="0"/>
        <v>0</v>
      </c>
      <c r="J25" s="2" t="str">
        <f>Etape1!G31</f>
        <v>Danse</v>
      </c>
      <c r="K25" s="254">
        <f>Etape1!J31</f>
        <v>0</v>
      </c>
      <c r="L25" s="236"/>
      <c r="M25" s="38">
        <f t="shared" si="3"/>
        <v>0</v>
      </c>
      <c r="N25" s="2" t="str">
        <f>Etape1!K31</f>
        <v>Illégalités</v>
      </c>
      <c r="O25" s="239">
        <f>Etape1!N31</f>
        <v>2</v>
      </c>
      <c r="P25" s="236"/>
      <c r="Q25" s="261">
        <f t="shared" si="1"/>
        <v>2</v>
      </c>
    </row>
    <row r="26" spans="2:17">
      <c r="B26" s="143">
        <v>0</v>
      </c>
      <c r="C26" s="103">
        <f>VLOOKUP(B26,Tables!$F$63:$H$142,2)</f>
        <v>0</v>
      </c>
      <c r="D26" s="219" t="str">
        <f>VLOOKUP(B26,Tables!$F$63:$H$142,3)</f>
        <v>/</v>
      </c>
      <c r="F26" s="7" t="str">
        <f>Etape1!C32</f>
        <v>Connaissance (            )</v>
      </c>
      <c r="G26" s="254">
        <f>Etape1!F32</f>
        <v>0</v>
      </c>
      <c r="H26" s="236"/>
      <c r="I26" s="261">
        <f t="shared" si="0"/>
        <v>0</v>
      </c>
      <c r="J26" s="2" t="str">
        <f>Etape1!G32</f>
        <v>Eloquence</v>
      </c>
      <c r="K26" s="254">
        <f>Etape1!J32</f>
        <v>2</v>
      </c>
      <c r="L26" s="236"/>
      <c r="M26" s="38">
        <f t="shared" si="3"/>
        <v>2</v>
      </c>
      <c r="N26" s="3" t="str">
        <f>Etape1!K32</f>
        <v>Intimidation</v>
      </c>
      <c r="O26" s="239">
        <f>Etape1!N32</f>
        <v>0</v>
      </c>
      <c r="P26" s="236"/>
      <c r="Q26" s="261">
        <f t="shared" si="1"/>
        <v>0</v>
      </c>
    </row>
    <row r="27" spans="2:17">
      <c r="B27" s="143">
        <v>0</v>
      </c>
      <c r="C27" s="103">
        <f>VLOOKUP(B27,Tables!$F$63:$H$142,2)</f>
        <v>0</v>
      </c>
      <c r="D27" s="219" t="str">
        <f>VLOOKUP(B27,Tables!$F$63:$H$142,3)</f>
        <v>/</v>
      </c>
      <c r="F27" s="7" t="str">
        <f>Etape1!C33</f>
        <v>[Esotérisme]</v>
      </c>
      <c r="G27" s="254">
        <f>Etape1!F33</f>
        <v>0</v>
      </c>
      <c r="H27" s="236"/>
      <c r="I27" s="261">
        <f t="shared" si="0"/>
        <v>0</v>
      </c>
      <c r="J27" s="2" t="str">
        <f>Etape1!G33</f>
        <v>Etiquette</v>
      </c>
      <c r="K27" s="254">
        <f>Etape1!J33</f>
        <v>1</v>
      </c>
      <c r="L27" s="236"/>
      <c r="M27" s="38">
        <f t="shared" si="3"/>
        <v>1</v>
      </c>
      <c r="N27" s="2" t="str">
        <f>Etape1!K33</f>
        <v>Premiers soins</v>
      </c>
      <c r="O27" s="239">
        <f>Etape1!N33</f>
        <v>0</v>
      </c>
      <c r="P27" s="236"/>
      <c r="Q27" s="261">
        <f t="shared" si="1"/>
        <v>0</v>
      </c>
    </row>
    <row r="28" spans="2:17">
      <c r="B28" s="143">
        <v>0</v>
      </c>
      <c r="C28" s="103">
        <f>VLOOKUP(B28,Tables!$F$63:$H$142,2)</f>
        <v>0</v>
      </c>
      <c r="D28" s="219" t="str">
        <f>VLOOKUP(B28,Tables!$F$63:$H$142,3)</f>
        <v>/</v>
      </c>
      <c r="F28" s="7" t="str">
        <f>Etape1!C34</f>
        <v>Histoire</v>
      </c>
      <c r="G28" s="254">
        <f>Etape1!F34</f>
        <v>0</v>
      </c>
      <c r="H28" s="236"/>
      <c r="I28" s="261">
        <f t="shared" si="0"/>
        <v>0</v>
      </c>
      <c r="J28" s="2" t="str">
        <f>Etape1!G34</f>
        <v>Jeux</v>
      </c>
      <c r="K28" s="254">
        <f>Etape1!J34</f>
        <v>0</v>
      </c>
      <c r="L28" s="236"/>
      <c r="M28" s="38">
        <f t="shared" si="3"/>
        <v>0</v>
      </c>
      <c r="N28" s="2" t="str">
        <f>Etape1!K34</f>
        <v>Tactique</v>
      </c>
      <c r="O28" s="239">
        <f>Etape1!N34</f>
        <v>0</v>
      </c>
      <c r="P28" s="236"/>
      <c r="Q28" s="261">
        <f t="shared" si="1"/>
        <v>0</v>
      </c>
    </row>
    <row r="29" spans="2:17">
      <c r="B29" s="143">
        <v>0</v>
      </c>
      <c r="C29" s="103">
        <f>VLOOKUP(B29,Tables!$F$63:$H$142,2)</f>
        <v>0</v>
      </c>
      <c r="D29" s="219" t="str">
        <f>VLOOKUP(B29,Tables!$F$63:$H$142,3)</f>
        <v>/</v>
      </c>
      <c r="F29" s="7" t="str">
        <f>Etape1!C35</f>
        <v>[Ingénierie]</v>
      </c>
      <c r="G29" s="254">
        <f>Etape1!F35</f>
        <v>0</v>
      </c>
      <c r="H29" s="236"/>
      <c r="I29" s="261">
        <f t="shared" si="0"/>
        <v>0</v>
      </c>
      <c r="J29" s="3" t="str">
        <f>Etape1!G35</f>
        <v>Séduction</v>
      </c>
      <c r="K29" s="254">
        <f>Etape1!J35</f>
        <v>1</v>
      </c>
      <c r="L29" s="236"/>
      <c r="M29" s="38">
        <f t="shared" si="3"/>
        <v>1</v>
      </c>
      <c r="N29" s="79"/>
      <c r="O29" s="242"/>
      <c r="P29" s="235"/>
      <c r="Q29" s="27"/>
    </row>
    <row r="30" spans="2:17">
      <c r="B30" s="143">
        <v>0</v>
      </c>
      <c r="C30" s="103">
        <f>VLOOKUP(B30,Tables!$F$63:$H$142,2)</f>
        <v>0</v>
      </c>
      <c r="D30" s="219" t="str">
        <f>VLOOKUP(B30,Tables!$F$63:$H$142,3)</f>
        <v>/</v>
      </c>
      <c r="F30" s="7" t="str">
        <f>Etape1!C36</f>
        <v>[Langue  (            )]</v>
      </c>
      <c r="G30" s="254">
        <f>Etape1!F36</f>
        <v>0</v>
      </c>
      <c r="H30" s="236"/>
      <c r="I30" s="261">
        <f t="shared" si="0"/>
        <v>0</v>
      </c>
      <c r="J30" s="2"/>
      <c r="K30" s="242"/>
      <c r="L30" s="235"/>
      <c r="M30" s="27"/>
      <c r="N30" s="79"/>
      <c r="O30" s="242"/>
      <c r="P30" s="235"/>
      <c r="Q30" s="27"/>
    </row>
    <row r="31" spans="2:17">
      <c r="B31" s="143"/>
      <c r="C31" s="103">
        <f>VLOOKUP(B31,Tables!$F$63:$H$142,2)</f>
        <v>0</v>
      </c>
      <c r="D31" s="219" t="str">
        <f>VLOOKUP(B31,Tables!$F$63:$H$142,3)</f>
        <v>/</v>
      </c>
      <c r="F31" s="7" t="str">
        <f>Etape1!C37</f>
        <v>[Médecine]</v>
      </c>
      <c r="G31" s="254">
        <f>Etape1!F37</f>
        <v>0</v>
      </c>
      <c r="H31" s="236"/>
      <c r="I31" s="261">
        <f t="shared" si="0"/>
        <v>0</v>
      </c>
      <c r="J31" s="2"/>
      <c r="K31" s="242"/>
      <c r="L31" s="235"/>
      <c r="M31" s="27"/>
      <c r="N31" s="79"/>
      <c r="O31" s="242"/>
      <c r="P31" s="235"/>
      <c r="Q31" s="27"/>
    </row>
    <row r="32" spans="2:17">
      <c r="B32" s="143"/>
      <c r="C32" s="103">
        <f>VLOOKUP(B32,Tables!$F$63:$H$142,2)</f>
        <v>0</v>
      </c>
      <c r="D32" s="219" t="str">
        <f>VLOOKUP(B32,Tables!$F$63:$H$142,3)</f>
        <v>/</v>
      </c>
      <c r="F32" s="7" t="str">
        <f>Etape1!C38</f>
        <v>Navigation</v>
      </c>
      <c r="G32" s="254">
        <f>Etape1!F38</f>
        <v>1</v>
      </c>
      <c r="H32" s="236"/>
      <c r="I32" s="261">
        <f t="shared" si="0"/>
        <v>1</v>
      </c>
      <c r="J32" s="2"/>
      <c r="K32" s="242"/>
      <c r="L32" s="235"/>
      <c r="M32" s="27"/>
      <c r="N32" s="79"/>
      <c r="O32" s="242"/>
      <c r="P32" s="235"/>
      <c r="Q32" s="27"/>
    </row>
    <row r="33" spans="2:18">
      <c r="B33" s="143"/>
      <c r="C33" s="103">
        <f>VLOOKUP(B33,Tables!$F$63:$H$142,2)</f>
        <v>0</v>
      </c>
      <c r="D33" s="219" t="str">
        <f>VLOOKUP(B33,Tables!$F$63:$H$142,3)</f>
        <v>/</v>
      </c>
      <c r="F33" s="7" t="str">
        <f>Etape1!C39</f>
        <v>[Sciences Solaires]</v>
      </c>
      <c r="G33" s="254">
        <f>Etape1!F39</f>
        <v>0</v>
      </c>
      <c r="H33" s="236"/>
      <c r="I33" s="261">
        <f t="shared" si="0"/>
        <v>0</v>
      </c>
      <c r="J33" s="2"/>
      <c r="K33" s="242"/>
      <c r="L33" s="235"/>
      <c r="M33" s="27"/>
      <c r="N33" s="79"/>
      <c r="O33" s="242"/>
      <c r="P33" s="235"/>
      <c r="Q33" s="27"/>
    </row>
    <row r="34" spans="2:18" ht="15.75" thickBot="1">
      <c r="B34" s="143"/>
      <c r="C34" s="103">
        <f>VLOOKUP(B34,Tables!$F$63:$H$142,2)</f>
        <v>0</v>
      </c>
      <c r="D34" s="219" t="str">
        <f>VLOOKUP(B34,Tables!$F$63:$H$142,3)</f>
        <v>/</v>
      </c>
      <c r="F34" s="7" t="str">
        <f>Etape1!C40</f>
        <v>[Sciences Stellaires]</v>
      </c>
      <c r="G34" s="254">
        <f>Etape1!F40</f>
        <v>0</v>
      </c>
      <c r="H34" s="236"/>
      <c r="I34" s="261">
        <f t="shared" si="0"/>
        <v>0</v>
      </c>
      <c r="J34" s="2"/>
      <c r="K34" s="242"/>
      <c r="L34" s="235"/>
      <c r="M34" s="27"/>
      <c r="N34" s="79"/>
      <c r="O34" s="242"/>
      <c r="P34" s="235"/>
      <c r="Q34" s="27"/>
    </row>
    <row r="35" spans="2:18" ht="15.75" thickBot="1">
      <c r="B35" s="227" t="str">
        <f>IF(SUM(C24:C34)&lt;11,"","10 Points de défauts max !")</f>
        <v/>
      </c>
      <c r="C35" s="222"/>
      <c r="D35" s="228" t="str">
        <f>IF(D10=D23,"","Répartition incorrecte")</f>
        <v/>
      </c>
      <c r="F35" s="7" t="str">
        <f>Etape1!C41</f>
        <v>[Sorcelerie  (            )]</v>
      </c>
      <c r="G35" s="254">
        <f>Etape1!F41</f>
        <v>0</v>
      </c>
      <c r="H35" s="236"/>
      <c r="I35" s="261">
        <f t="shared" si="0"/>
        <v>0</v>
      </c>
      <c r="J35" s="2"/>
      <c r="K35" s="242"/>
      <c r="L35" s="235"/>
      <c r="M35" s="27"/>
      <c r="N35" s="79"/>
      <c r="O35" s="242"/>
      <c r="P35" s="235"/>
      <c r="Q35" s="27"/>
    </row>
    <row r="36" spans="2:18">
      <c r="F36" s="7" t="str">
        <f>Etape1!C42</f>
        <v>Stratégie</v>
      </c>
      <c r="G36" s="254">
        <f>Etape1!F42</f>
        <v>0</v>
      </c>
      <c r="H36" s="236"/>
      <c r="I36" s="261">
        <f t="shared" si="0"/>
        <v>0</v>
      </c>
      <c r="J36" s="2"/>
      <c r="K36" s="242"/>
      <c r="L36" s="235"/>
      <c r="M36" s="27"/>
      <c r="N36" s="79"/>
      <c r="O36" s="242"/>
      <c r="P36" s="235"/>
      <c r="Q36" s="27"/>
    </row>
    <row r="37" spans="2:18" ht="15.75" thickBot="1">
      <c r="F37" s="13" t="str">
        <f>Etape1!C43</f>
        <v>[TechnoCog]</v>
      </c>
      <c r="G37" s="255">
        <f>Etape1!F43</f>
        <v>0</v>
      </c>
      <c r="H37" s="248"/>
      <c r="I37" s="262">
        <f t="shared" si="0"/>
        <v>0</v>
      </c>
      <c r="J37" s="4"/>
      <c r="K37" s="256"/>
      <c r="L37" s="243"/>
      <c r="M37" s="244"/>
      <c r="N37" s="225"/>
      <c r="O37" s="256"/>
      <c r="P37" s="243"/>
      <c r="Q37" s="244"/>
    </row>
    <row r="38" spans="2:18" ht="15.75" thickBot="1"/>
    <row r="39" spans="2:18" ht="15.75" thickBot="1">
      <c r="B39" s="226" t="s">
        <v>575</v>
      </c>
      <c r="C39" s="286" t="s">
        <v>577</v>
      </c>
      <c r="D39" s="287" t="s">
        <v>578</v>
      </c>
      <c r="E39" s="288" t="s">
        <v>203</v>
      </c>
      <c r="J39" s="200"/>
      <c r="K39" s="16"/>
    </row>
    <row r="40" spans="2:18">
      <c r="B40" s="289" t="s">
        <v>176</v>
      </c>
      <c r="C40" s="57" t="str">
        <f>VLOOKUP(B40,Tables!$B$184:$E$233,2)</f>
        <v>/</v>
      </c>
      <c r="D40" s="57" t="str">
        <f>VLOOKUP($B40,Tables!$B$184:$E$233,4)</f>
        <v>/</v>
      </c>
      <c r="E40" s="57" t="str">
        <f>VLOOKUP($B40,Tables!$B$184:$E$233,3)</f>
        <v>/</v>
      </c>
      <c r="J40" s="200"/>
      <c r="K40" s="16"/>
    </row>
    <row r="41" spans="2:18">
      <c r="B41" s="289" t="s">
        <v>176</v>
      </c>
      <c r="C41" s="57" t="str">
        <f>VLOOKUP(B41,Tables!$B$184:$E$233,2)</f>
        <v>/</v>
      </c>
      <c r="D41" s="57" t="str">
        <f>VLOOKUP($B41,Tables!$B$184:$E$233,4)</f>
        <v>/</v>
      </c>
      <c r="E41" s="57" t="str">
        <f>VLOOKUP($B41,Tables!$B$184:$E$233,3)</f>
        <v>/</v>
      </c>
      <c r="J41" s="200"/>
      <c r="K41" s="16"/>
      <c r="L41" s="16"/>
    </row>
    <row r="42" spans="2:18">
      <c r="B42" s="289" t="s">
        <v>176</v>
      </c>
      <c r="C42" s="57" t="str">
        <f>VLOOKUP(B42,Tables!$B$184:$E$233,2)</f>
        <v>/</v>
      </c>
      <c r="D42" s="57" t="str">
        <f>VLOOKUP($B42,Tables!$B$184:$E$233,4)</f>
        <v>/</v>
      </c>
      <c r="E42" s="57" t="str">
        <f>VLOOKUP($B42,Tables!$B$184:$E$233,3)</f>
        <v>/</v>
      </c>
      <c r="J42" s="200"/>
      <c r="K42" s="16"/>
      <c r="L42" s="16"/>
    </row>
    <row r="43" spans="2:18">
      <c r="B43" s="289" t="s">
        <v>176</v>
      </c>
      <c r="C43" s="57" t="str">
        <f>VLOOKUP(B43,Tables!$B$184:$E$233,2)</f>
        <v>/</v>
      </c>
      <c r="D43" s="57" t="str">
        <f>VLOOKUP($B43,Tables!$B$184:$E$233,4)</f>
        <v>/</v>
      </c>
      <c r="E43" s="57" t="str">
        <f>VLOOKUP($B43,Tables!$B$184:$E$233,3)</f>
        <v>/</v>
      </c>
      <c r="J43" s="200"/>
      <c r="K43" s="16"/>
      <c r="L43" s="16"/>
    </row>
    <row r="44" spans="2:18" ht="15.75" thickBot="1">
      <c r="B44" s="211"/>
      <c r="C44" s="212"/>
      <c r="D44" s="213"/>
      <c r="E44" s="285"/>
      <c r="J44" s="200"/>
      <c r="K44" s="16"/>
      <c r="L44" s="16"/>
    </row>
    <row r="45" spans="2:18">
      <c r="L45" s="16"/>
    </row>
    <row r="46" spans="2:18">
      <c r="L46" s="16"/>
      <c r="P46" s="18"/>
      <c r="Q46" s="210"/>
      <c r="R46" s="18"/>
    </row>
  </sheetData>
  <conditionalFormatting sqref="D23">
    <cfRule type="cellIs" dxfId="2" priority="1" operator="greaterThan">
      <formula>10</formula>
    </cfRule>
  </conditionalFormatting>
  <dataValidations count="8">
    <dataValidation type="list" allowBlank="1" showInputMessage="1" showErrorMessage="1" sqref="B40:B43">
      <formula1>Tables!$B$184:$B$233</formula1>
    </dataValidation>
    <dataValidation type="list" allowBlank="1" showInputMessage="1" showErrorMessage="1" sqref="P7:P18 L7:L14 H7:H18 P21:P28 L21:L29 H21:H37">
      <formula1>Tables!$G$5:$G$8</formula1>
    </dataValidation>
    <dataValidation type="list" allowBlank="1" showInputMessage="1" showErrorMessage="1" sqref="B13:B22">
      <formula1>Tables!$B$63:$B$154</formula1>
    </dataValidation>
    <dataValidation type="list" allowBlank="1" showInputMessage="1" showErrorMessage="1" sqref="B25:B34">
      <formula1>Tables!$F$63:$F$142</formula1>
    </dataValidation>
    <dataValidation type="list" allowBlank="1" showInputMessage="1" showErrorMessage="1" sqref="L41">
      <formula1>Tables!$F$145:$F$151</formula1>
    </dataValidation>
    <dataValidation type="list" allowBlank="1" showInputMessage="1" showErrorMessage="1" sqref="K39">
      <formula1>Tables!#REF!</formula1>
    </dataValidation>
    <dataValidation type="list" allowBlank="1" showInputMessage="1" showErrorMessage="1" sqref="K40">
      <formula1>Tables!$B$160:$B$163</formula1>
    </dataValidation>
    <dataValidation type="list" allowBlank="1" showInputMessage="1" showErrorMessage="1" sqref="H5 L5 P5 P19 L19 H19">
      <formula1>Tables!$G$4:$G$8</formula1>
    </dataValidation>
  </dataValidations>
  <hyperlinks>
    <hyperlink ref="B1" location="Etape1!A1" display="RETOUR"/>
  </hyperlinks>
  <pageMargins left="0.25" right="0.25" top="0.75" bottom="0.75" header="0.3" footer="0.3"/>
  <pageSetup paperSize="9" scale="62" fitToWidth="2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L50"/>
  <sheetViews>
    <sheetView tabSelected="1" topLeftCell="B1" zoomScaleNormal="100" workbookViewId="0">
      <selection activeCell="F2" sqref="F2"/>
    </sheetView>
  </sheetViews>
  <sheetFormatPr baseColWidth="10" defaultRowHeight="15"/>
  <cols>
    <col min="1" max="1" width="4.140625" style="229" customWidth="1"/>
    <col min="2" max="2" width="28.7109375" style="229" customWidth="1"/>
    <col min="3" max="3" width="4.7109375" style="229" customWidth="1"/>
    <col min="4" max="4" width="28.7109375" style="229" customWidth="1"/>
    <col min="5" max="5" width="4.7109375" style="229" customWidth="1"/>
    <col min="6" max="6" width="28.7109375" style="229" customWidth="1"/>
    <col min="7" max="7" width="4.7109375" style="229" customWidth="1"/>
    <col min="8" max="8" width="4.28515625" style="229" customWidth="1"/>
    <col min="9" max="9" width="26" style="229" customWidth="1"/>
    <col min="10" max="10" width="8.85546875" style="229" customWidth="1"/>
    <col min="11" max="11" width="5.140625" style="229" customWidth="1"/>
    <col min="12" max="12" width="66.42578125" style="229" customWidth="1"/>
    <col min="13" max="13" width="10.140625" style="229" customWidth="1"/>
    <col min="14" max="14" width="5.7109375" style="229" customWidth="1"/>
    <col min="15" max="16384" width="11.42578125" style="229"/>
  </cols>
  <sheetData>
    <row r="1" spans="2:12" ht="16.5" thickBot="1">
      <c r="B1" s="351" t="s">
        <v>651</v>
      </c>
      <c r="C1" s="346"/>
      <c r="D1" s="427" t="s">
        <v>652</v>
      </c>
      <c r="E1" s="346"/>
      <c r="F1" s="353" t="s">
        <v>653</v>
      </c>
      <c r="G1" s="99"/>
      <c r="I1" s="329"/>
      <c r="J1" s="330"/>
      <c r="K1" s="330"/>
      <c r="L1" s="331"/>
    </row>
    <row r="2" spans="2:12" ht="15.75" thickBot="1">
      <c r="B2" s="343"/>
      <c r="C2" s="344"/>
      <c r="D2" s="345"/>
      <c r="E2" s="335"/>
      <c r="F2" s="335"/>
      <c r="G2" s="325"/>
      <c r="H2" s="299"/>
      <c r="I2" s="324"/>
      <c r="J2" s="299"/>
      <c r="K2" s="299"/>
      <c r="L2" s="325"/>
    </row>
    <row r="3" spans="2:12" ht="16.5" thickBot="1">
      <c r="B3" s="352" t="s">
        <v>0</v>
      </c>
      <c r="C3" s="334"/>
      <c r="D3" s="400" t="s">
        <v>120</v>
      </c>
      <c r="E3" s="334"/>
      <c r="F3" s="354" t="s">
        <v>79</v>
      </c>
      <c r="G3" s="332"/>
      <c r="H3" s="299"/>
      <c r="I3" s="324"/>
      <c r="J3" s="299"/>
      <c r="K3" s="299"/>
      <c r="L3" s="325"/>
    </row>
    <row r="4" spans="2:12" ht="15.75" thickBot="1">
      <c r="B4" s="338"/>
      <c r="C4" s="339"/>
      <c r="D4" s="337"/>
      <c r="E4" s="336"/>
      <c r="F4" s="336"/>
      <c r="G4" s="328"/>
      <c r="H4" s="299"/>
      <c r="I4" s="326"/>
      <c r="J4" s="327"/>
      <c r="K4" s="327"/>
      <c r="L4" s="328"/>
    </row>
    <row r="5" spans="2:12" ht="15.75" thickBot="1">
      <c r="J5" s="418" t="s">
        <v>675</v>
      </c>
    </row>
    <row r="6" spans="2:12" ht="18" thickBot="1">
      <c r="B6" s="350" t="s">
        <v>3</v>
      </c>
      <c r="C6" s="340">
        <f>Etape2!I5</f>
        <v>2</v>
      </c>
      <c r="D6" s="350" t="s">
        <v>17</v>
      </c>
      <c r="E6" s="341">
        <f>Etape2!M5</f>
        <v>3</v>
      </c>
      <c r="F6" s="350" t="s">
        <v>9</v>
      </c>
      <c r="G6" s="342">
        <f>Etape2!Q5</f>
        <v>3</v>
      </c>
      <c r="I6" s="402" t="s">
        <v>581</v>
      </c>
      <c r="J6" s="347" t="s">
        <v>577</v>
      </c>
      <c r="K6" s="404"/>
      <c r="L6" s="403" t="s">
        <v>578</v>
      </c>
    </row>
    <row r="7" spans="2:12" ht="15.75" thickBot="1">
      <c r="B7" s="28" t="s">
        <v>113</v>
      </c>
      <c r="C7" s="321" t="str">
        <f>Etape2!G6</f>
        <v>o</v>
      </c>
      <c r="D7" s="29" t="s">
        <v>114</v>
      </c>
      <c r="E7" s="322" t="str">
        <f>Etape2!K6</f>
        <v>o</v>
      </c>
      <c r="F7" s="26" t="s">
        <v>115</v>
      </c>
      <c r="G7" s="321" t="str">
        <f>Etape2!O6</f>
        <v>n</v>
      </c>
      <c r="I7" s="411" t="str">
        <f>Etape2!B40</f>
        <v>/</v>
      </c>
      <c r="J7" s="414" t="str">
        <f>Etape2!C40</f>
        <v>/</v>
      </c>
      <c r="K7" s="408" t="str">
        <f>Etape2!E40</f>
        <v>/</v>
      </c>
      <c r="L7" s="405" t="str">
        <f>Etape2!D40</f>
        <v>/</v>
      </c>
    </row>
    <row r="8" spans="2:12">
      <c r="B8" s="79" t="s">
        <v>80</v>
      </c>
      <c r="C8" s="319">
        <f>Etape2!I7</f>
        <v>0</v>
      </c>
      <c r="D8" s="3" t="s">
        <v>85</v>
      </c>
      <c r="E8" s="319">
        <f>Etape2!M7</f>
        <v>0</v>
      </c>
      <c r="F8" s="2" t="s">
        <v>89</v>
      </c>
      <c r="G8" s="319">
        <f>Etape2!Q7</f>
        <v>0</v>
      </c>
      <c r="I8" s="412" t="str">
        <f>Etape2!B41</f>
        <v>/</v>
      </c>
      <c r="J8" s="415" t="str">
        <f>Etape2!C41</f>
        <v>/</v>
      </c>
      <c r="K8" s="409" t="str">
        <f>Etape2!E41</f>
        <v>/</v>
      </c>
      <c r="L8" s="406" t="str">
        <f>Etape2!D41</f>
        <v>/</v>
      </c>
    </row>
    <row r="9" spans="2:12">
      <c r="B9" s="80" t="s">
        <v>81</v>
      </c>
      <c r="C9" s="319">
        <f>Etape2!I8</f>
        <v>2</v>
      </c>
      <c r="D9" s="3" t="s">
        <v>86</v>
      </c>
      <c r="E9" s="319">
        <f>Etape2!M8</f>
        <v>1</v>
      </c>
      <c r="F9" s="2" t="s">
        <v>90</v>
      </c>
      <c r="G9" s="319">
        <f>Etape2!Q8</f>
        <v>0</v>
      </c>
      <c r="I9" s="412" t="str">
        <f>Etape2!B42</f>
        <v>/</v>
      </c>
      <c r="J9" s="415" t="str">
        <f>Etape2!C42</f>
        <v>/</v>
      </c>
      <c r="K9" s="409" t="str">
        <f>Etape2!E42</f>
        <v>/</v>
      </c>
      <c r="L9" s="406" t="str">
        <f>Etape2!D42</f>
        <v>/</v>
      </c>
    </row>
    <row r="10" spans="2:12" ht="15.75" thickBot="1">
      <c r="B10" s="80" t="s">
        <v>82</v>
      </c>
      <c r="C10" s="319">
        <f>Etape2!I9</f>
        <v>0</v>
      </c>
      <c r="D10" s="2" t="s">
        <v>87</v>
      </c>
      <c r="E10" s="319">
        <f>Etape2!M9</f>
        <v>0</v>
      </c>
      <c r="F10" s="2" t="s">
        <v>72</v>
      </c>
      <c r="G10" s="319">
        <f>Etape2!Q9</f>
        <v>1</v>
      </c>
      <c r="I10" s="413" t="str">
        <f>Etape2!B43</f>
        <v>/</v>
      </c>
      <c r="J10" s="416" t="str">
        <f>Etape2!C43</f>
        <v>/</v>
      </c>
      <c r="K10" s="410" t="str">
        <f>Etape2!E43</f>
        <v>/</v>
      </c>
      <c r="L10" s="407" t="str">
        <f>Etape2!D43</f>
        <v>/</v>
      </c>
    </row>
    <row r="11" spans="2:12">
      <c r="B11" s="80" t="s">
        <v>83</v>
      </c>
      <c r="C11" s="319">
        <f>Etape2!I10</f>
        <v>0</v>
      </c>
      <c r="D11" s="2" t="s">
        <v>88</v>
      </c>
      <c r="E11" s="319">
        <f>Etape2!M10</f>
        <v>1</v>
      </c>
      <c r="F11" s="2" t="s">
        <v>91</v>
      </c>
      <c r="G11" s="319">
        <f>Etape2!Q10</f>
        <v>3</v>
      </c>
    </row>
    <row r="12" spans="2:12">
      <c r="B12" s="80" t="s">
        <v>84</v>
      </c>
      <c r="C12" s="319">
        <f>Etape2!I11</f>
        <v>0</v>
      </c>
      <c r="D12" s="3" t="s">
        <v>70</v>
      </c>
      <c r="E12" s="319">
        <f>Etape2!M11</f>
        <v>1</v>
      </c>
      <c r="F12" s="2" t="s">
        <v>59</v>
      </c>
      <c r="G12" s="319">
        <f>Etape2!Q11</f>
        <v>0</v>
      </c>
    </row>
    <row r="13" spans="2:12">
      <c r="B13" s="79" t="s">
        <v>649</v>
      </c>
      <c r="C13" s="319">
        <f>Etape2!I12</f>
        <v>0</v>
      </c>
      <c r="D13" s="2" t="s">
        <v>132</v>
      </c>
      <c r="E13" s="319">
        <f>Etape2!M12</f>
        <v>0</v>
      </c>
      <c r="F13" s="2" t="s">
        <v>92</v>
      </c>
      <c r="G13" s="319">
        <f>Etape2!Q12</f>
        <v>3</v>
      </c>
    </row>
    <row r="14" spans="2:12">
      <c r="B14" s="79" t="s">
        <v>179</v>
      </c>
      <c r="C14" s="319">
        <f>Etape2!I13</f>
        <v>0</v>
      </c>
      <c r="D14" s="79" t="s">
        <v>199</v>
      </c>
      <c r="E14" s="319">
        <f>Etape2!M13</f>
        <v>0</v>
      </c>
      <c r="F14" s="2" t="s">
        <v>93</v>
      </c>
      <c r="G14" s="319">
        <f>Etape2!Q13</f>
        <v>0</v>
      </c>
    </row>
    <row r="15" spans="2:12">
      <c r="B15" s="79" t="s">
        <v>179</v>
      </c>
      <c r="C15" s="319">
        <f>Etape2!I14</f>
        <v>0</v>
      </c>
      <c r="D15" s="79" t="s">
        <v>200</v>
      </c>
      <c r="E15" s="319">
        <f>Etape2!M14</f>
        <v>0</v>
      </c>
      <c r="F15" s="2" t="s">
        <v>94</v>
      </c>
      <c r="G15" s="319">
        <f>Etape2!Q14</f>
        <v>0</v>
      </c>
    </row>
    <row r="16" spans="2:12">
      <c r="B16" s="51" t="s">
        <v>104</v>
      </c>
      <c r="C16" s="319">
        <f>Etape2!I15</f>
        <v>0</v>
      </c>
      <c r="D16" s="2"/>
      <c r="E16" s="319"/>
      <c r="F16" s="2"/>
      <c r="G16" s="319"/>
    </row>
    <row r="17" spans="2:7">
      <c r="B17" s="80" t="s">
        <v>197</v>
      </c>
      <c r="C17" s="319">
        <f>Etape2!I16</f>
        <v>0</v>
      </c>
      <c r="D17" s="2"/>
      <c r="E17" s="319"/>
      <c r="F17" s="2"/>
      <c r="G17" s="319"/>
    </row>
    <row r="18" spans="2:7">
      <c r="B18" s="80" t="s">
        <v>198</v>
      </c>
      <c r="C18" s="319">
        <f>Etape2!I17</f>
        <v>0</v>
      </c>
      <c r="D18" s="2"/>
      <c r="E18" s="319"/>
      <c r="F18" s="2"/>
      <c r="G18" s="319"/>
    </row>
    <row r="19" spans="2:7" ht="15.75" thickBot="1">
      <c r="B19" s="79" t="s">
        <v>27</v>
      </c>
      <c r="C19" s="319">
        <f>Etape2!I18</f>
        <v>0</v>
      </c>
      <c r="D19" s="2"/>
      <c r="E19" s="319"/>
      <c r="F19" s="2"/>
      <c r="G19" s="319"/>
    </row>
    <row r="20" spans="2:7" ht="18" thickBot="1">
      <c r="B20" s="350" t="s">
        <v>6</v>
      </c>
      <c r="C20" s="341">
        <f>Etape2!I19</f>
        <v>4</v>
      </c>
      <c r="D20" s="350" t="s">
        <v>16</v>
      </c>
      <c r="E20" s="341">
        <f>Etape2!M19</f>
        <v>4</v>
      </c>
      <c r="F20" s="350" t="s">
        <v>22</v>
      </c>
      <c r="G20" s="342">
        <f>Etape2!Q19</f>
        <v>3</v>
      </c>
    </row>
    <row r="21" spans="2:7" ht="15.75" thickBot="1">
      <c r="B21" s="6" t="s">
        <v>116</v>
      </c>
      <c r="C21" s="320" t="str">
        <f>Etape2!G20</f>
        <v>o</v>
      </c>
      <c r="D21" s="6" t="s">
        <v>117</v>
      </c>
      <c r="E21" s="320" t="str">
        <f>Etape2!K20</f>
        <v>n</v>
      </c>
      <c r="F21" s="6" t="s">
        <v>118</v>
      </c>
      <c r="G21" s="321" t="str">
        <f>Etape2!O20</f>
        <v>n</v>
      </c>
    </row>
    <row r="22" spans="2:7">
      <c r="B22" s="79" t="s">
        <v>52</v>
      </c>
      <c r="C22" s="319">
        <f>Etape2!I21</f>
        <v>0</v>
      </c>
      <c r="D22" s="2" t="s">
        <v>105</v>
      </c>
      <c r="E22" s="319">
        <f>Etape2!M21</f>
        <v>3</v>
      </c>
      <c r="F22" s="2" t="s">
        <v>19</v>
      </c>
      <c r="G22" s="319">
        <f>Etape2!Q21</f>
        <v>3</v>
      </c>
    </row>
    <row r="23" spans="2:7">
      <c r="B23" s="79" t="s">
        <v>95</v>
      </c>
      <c r="C23" s="319">
        <f>Etape2!I22</f>
        <v>0</v>
      </c>
      <c r="D23" s="2" t="s">
        <v>4</v>
      </c>
      <c r="E23" s="319">
        <f>Etape2!M23</f>
        <v>0</v>
      </c>
      <c r="F23" s="3" t="s">
        <v>103</v>
      </c>
      <c r="G23" s="319">
        <f>Etape2!Q22</f>
        <v>0</v>
      </c>
    </row>
    <row r="24" spans="2:7">
      <c r="B24" s="79" t="s">
        <v>96</v>
      </c>
      <c r="C24" s="319">
        <f>Etape2!I23</f>
        <v>2</v>
      </c>
      <c r="D24" s="2" t="s">
        <v>106</v>
      </c>
      <c r="E24" s="319">
        <f>Etape2!M24</f>
        <v>6</v>
      </c>
      <c r="F24" s="3" t="s">
        <v>71</v>
      </c>
      <c r="G24" s="319">
        <f>Etape2!Q23</f>
        <v>1</v>
      </c>
    </row>
    <row r="25" spans="2:7">
      <c r="B25" s="79" t="str">
        <f>Etape1!C30</f>
        <v>Connaissance (OCG)</v>
      </c>
      <c r="C25" s="319">
        <f>Etape2!I24</f>
        <v>3</v>
      </c>
      <c r="D25" s="2" t="s">
        <v>7</v>
      </c>
      <c r="E25" s="319">
        <f>Etape2!M25</f>
        <v>0</v>
      </c>
      <c r="F25" s="2" t="s">
        <v>109</v>
      </c>
      <c r="G25" s="319">
        <f>Etape2!Q24</f>
        <v>0</v>
      </c>
    </row>
    <row r="26" spans="2:7">
      <c r="B26" s="79" t="s">
        <v>178</v>
      </c>
      <c r="C26" s="319">
        <f>Etape2!I25</f>
        <v>0</v>
      </c>
      <c r="D26" s="2" t="s">
        <v>107</v>
      </c>
      <c r="E26" s="319">
        <f>Etape2!M26</f>
        <v>2</v>
      </c>
      <c r="F26" s="2" t="s">
        <v>110</v>
      </c>
      <c r="G26" s="319">
        <f>Etape2!Q25</f>
        <v>2</v>
      </c>
    </row>
    <row r="27" spans="2:7">
      <c r="B27" s="79" t="s">
        <v>178</v>
      </c>
      <c r="C27" s="319">
        <f>Etape2!I26</f>
        <v>0</v>
      </c>
      <c r="D27" s="2" t="s">
        <v>41</v>
      </c>
      <c r="E27" s="319">
        <f>Etape2!M27</f>
        <v>1</v>
      </c>
      <c r="F27" s="3" t="s">
        <v>23</v>
      </c>
      <c r="G27" s="319">
        <f>Etape2!Q26</f>
        <v>0</v>
      </c>
    </row>
    <row r="28" spans="2:7">
      <c r="B28" s="79" t="s">
        <v>97</v>
      </c>
      <c r="C28" s="319">
        <f>Etape2!I27</f>
        <v>0</v>
      </c>
      <c r="D28" s="2" t="s">
        <v>39</v>
      </c>
      <c r="E28" s="319">
        <f>Etape2!M28</f>
        <v>0</v>
      </c>
      <c r="F28" s="2" t="s">
        <v>111</v>
      </c>
      <c r="G28" s="319">
        <f>Etape2!Q27</f>
        <v>0</v>
      </c>
    </row>
    <row r="29" spans="2:7">
      <c r="B29" s="79" t="s">
        <v>98</v>
      </c>
      <c r="C29" s="319">
        <f>Etape2!I28</f>
        <v>0</v>
      </c>
      <c r="D29" s="2" t="s">
        <v>108</v>
      </c>
      <c r="E29" s="319">
        <f>Etape2!M29</f>
        <v>1</v>
      </c>
      <c r="F29" s="2" t="s">
        <v>18</v>
      </c>
      <c r="G29" s="319">
        <f>Etape2!Q28</f>
        <v>0</v>
      </c>
    </row>
    <row r="30" spans="2:7">
      <c r="B30" s="79" t="s">
        <v>99</v>
      </c>
      <c r="C30" s="319">
        <f>Etape2!I29</f>
        <v>0</v>
      </c>
      <c r="D30" s="3" t="s">
        <v>40</v>
      </c>
      <c r="E30" s="319">
        <f>Etape2!M30</f>
        <v>0</v>
      </c>
      <c r="F30" s="2"/>
      <c r="G30" s="319"/>
    </row>
    <row r="31" spans="2:7">
      <c r="B31" s="79" t="s">
        <v>180</v>
      </c>
      <c r="C31" s="319">
        <f>Etape2!I30</f>
        <v>0</v>
      </c>
      <c r="D31" s="2"/>
      <c r="E31" s="319"/>
      <c r="F31" s="2"/>
      <c r="G31" s="319"/>
    </row>
    <row r="32" spans="2:7">
      <c r="B32" s="79" t="s">
        <v>100</v>
      </c>
      <c r="C32" s="319">
        <f>Etape2!I31</f>
        <v>0</v>
      </c>
      <c r="D32" s="2"/>
      <c r="E32" s="319"/>
      <c r="F32" s="2"/>
      <c r="G32" s="319"/>
    </row>
    <row r="33" spans="2:7">
      <c r="B33" s="79" t="s">
        <v>51</v>
      </c>
      <c r="C33" s="319">
        <f>Etape2!I32</f>
        <v>1</v>
      </c>
      <c r="D33" s="2"/>
      <c r="E33" s="319"/>
      <c r="F33" s="2"/>
      <c r="G33" s="319"/>
    </row>
    <row r="34" spans="2:7">
      <c r="B34" s="79" t="s">
        <v>112</v>
      </c>
      <c r="C34" s="319">
        <f>Etape2!I33</f>
        <v>0</v>
      </c>
      <c r="D34" s="2"/>
      <c r="E34" s="319"/>
      <c r="F34" s="2"/>
      <c r="G34" s="319"/>
    </row>
    <row r="35" spans="2:7">
      <c r="B35" s="79" t="s">
        <v>102</v>
      </c>
      <c r="C35" s="319">
        <f>Etape2!I34</f>
        <v>0</v>
      </c>
      <c r="D35" s="2"/>
      <c r="E35" s="319"/>
      <c r="F35" s="2"/>
      <c r="G35" s="319"/>
    </row>
    <row r="36" spans="2:7">
      <c r="B36" s="79" t="s">
        <v>181</v>
      </c>
      <c r="C36" s="319">
        <f>Etape2!I35</f>
        <v>0</v>
      </c>
      <c r="D36" s="2"/>
      <c r="E36" s="319"/>
      <c r="F36" s="2"/>
      <c r="G36" s="319"/>
    </row>
    <row r="37" spans="2:7">
      <c r="B37" s="79" t="s">
        <v>11</v>
      </c>
      <c r="C37" s="319">
        <f>Etape2!I36</f>
        <v>0</v>
      </c>
      <c r="D37" s="2"/>
      <c r="E37" s="319"/>
      <c r="F37" s="2"/>
      <c r="G37" s="319"/>
    </row>
    <row r="38" spans="2:7" ht="15.75" thickBot="1">
      <c r="B38" s="225" t="s">
        <v>101</v>
      </c>
      <c r="C38" s="323">
        <f>Etape2!I37</f>
        <v>0</v>
      </c>
      <c r="D38" s="4"/>
      <c r="E38" s="323"/>
      <c r="F38" s="4"/>
      <c r="G38" s="323"/>
    </row>
    <row r="39" spans="2:7" ht="18.75">
      <c r="B39" s="329"/>
      <c r="C39" s="330"/>
      <c r="D39" s="355" t="s">
        <v>669</v>
      </c>
      <c r="E39" s="330"/>
      <c r="F39" s="330"/>
      <c r="G39" s="331"/>
    </row>
    <row r="40" spans="2:7">
      <c r="B40" s="419" t="str">
        <f>Etape2!B12</f>
        <v>(0) Violent</v>
      </c>
      <c r="C40" s="218"/>
      <c r="D40" s="420">
        <f>Etape2!B18</f>
        <v>0</v>
      </c>
      <c r="E40" s="401"/>
      <c r="F40" s="420" t="str">
        <f>Etape2!B24</f>
        <v/>
      </c>
      <c r="G40" s="401"/>
    </row>
    <row r="41" spans="2:7">
      <c r="B41" s="421">
        <f>Etape2!B13</f>
        <v>0</v>
      </c>
      <c r="C41" s="420"/>
      <c r="D41" s="420">
        <f>Etape2!B19</f>
        <v>0</v>
      </c>
      <c r="E41" s="422"/>
      <c r="F41" s="420">
        <f>Etape2!B25</f>
        <v>0</v>
      </c>
      <c r="G41" s="422"/>
    </row>
    <row r="42" spans="2:7">
      <c r="B42" s="421">
        <f>Etape2!B14</f>
        <v>0</v>
      </c>
      <c r="C42" s="420"/>
      <c r="D42" s="420">
        <f>Etape2!B20</f>
        <v>0</v>
      </c>
      <c r="E42" s="422"/>
      <c r="F42" s="420">
        <f>Etape2!B26</f>
        <v>0</v>
      </c>
      <c r="G42" s="422"/>
    </row>
    <row r="43" spans="2:7">
      <c r="B43" s="421">
        <f>Etape2!B15</f>
        <v>0</v>
      </c>
      <c r="C43" s="422"/>
      <c r="D43" s="423">
        <f>Etape2!B30</f>
        <v>0</v>
      </c>
      <c r="E43" s="424"/>
      <c r="F43" s="420">
        <f>Etape2!B27</f>
        <v>0</v>
      </c>
      <c r="G43" s="422"/>
    </row>
    <row r="44" spans="2:7">
      <c r="B44" s="421">
        <f>Etape2!B16</f>
        <v>0</v>
      </c>
      <c r="C44" s="422"/>
      <c r="D44" s="420">
        <f>Etape2!B31</f>
        <v>0</v>
      </c>
      <c r="E44" s="420"/>
      <c r="F44" s="420">
        <f>Etape2!B28</f>
        <v>0</v>
      </c>
      <c r="G44" s="422"/>
    </row>
    <row r="45" spans="2:7" ht="15.75" thickBot="1">
      <c r="B45" s="421">
        <f>Etape2!B17</f>
        <v>0</v>
      </c>
      <c r="C45" s="425"/>
      <c r="D45" s="420">
        <f>Etape2!B32</f>
        <v>0</v>
      </c>
      <c r="E45" s="426"/>
      <c r="F45" s="426">
        <f>Etape2!B29</f>
        <v>0</v>
      </c>
      <c r="G45" s="425"/>
    </row>
    <row r="46" spans="2:7" ht="19.5" thickBot="1">
      <c r="B46" s="348" t="s">
        <v>119</v>
      </c>
      <c r="C46" s="349">
        <f>Etape2!C5</f>
        <v>6</v>
      </c>
      <c r="D46" s="356" t="s">
        <v>182</v>
      </c>
      <c r="E46" s="333"/>
      <c r="F46" s="355" t="s">
        <v>184</v>
      </c>
      <c r="G46" s="331">
        <f>Etape2!C6</f>
        <v>0</v>
      </c>
    </row>
    <row r="47" spans="2:7" ht="18">
      <c r="B47" s="392" t="str">
        <f>VLOOKUP($C$46,Tables!$G$29:$H$38,2)</f>
        <v>ooooo onnnn</v>
      </c>
      <c r="C47" s="396" t="s">
        <v>654</v>
      </c>
      <c r="D47" s="357" t="str">
        <f>Etape1!C6</f>
        <v>Une conquête dans chaque port</v>
      </c>
      <c r="E47" s="299"/>
      <c r="F47" s="358" t="str">
        <f>VLOOKUP($G$46,Tables!$G$28:$H$38,2)</f>
        <v>nnnnn nnnnn</v>
      </c>
      <c r="G47" s="325"/>
    </row>
    <row r="48" spans="2:7" ht="18.75" thickBot="1">
      <c r="B48" s="393" t="str">
        <f>VLOOKUP($C$46,Tables!$G$29:$H$38,2)</f>
        <v>ooooo onnnn</v>
      </c>
      <c r="C48" s="397" t="s">
        <v>655</v>
      </c>
      <c r="D48" s="299"/>
      <c r="E48" s="299"/>
      <c r="F48" s="358" t="str">
        <f>IF(OR(I7="Puissance mystique",I8="Puissance mystique",I9="Puissance mystique",I10="Puissance mystique"),F47,"")</f>
        <v/>
      </c>
      <c r="G48" s="325"/>
    </row>
    <row r="49" spans="2:7" ht="19.5" thickBot="1">
      <c r="B49" s="394" t="str">
        <f>VLOOKUP($C$46,Tables!$G$29:$H$38,2)</f>
        <v>ooooo onnnn</v>
      </c>
      <c r="C49" s="398" t="s">
        <v>656</v>
      </c>
      <c r="D49" s="299"/>
      <c r="E49" s="325"/>
      <c r="F49" s="361" t="s">
        <v>580</v>
      </c>
      <c r="G49" s="360"/>
    </row>
    <row r="50" spans="2:7" ht="18.75" thickBot="1">
      <c r="B50" s="395" t="str">
        <f>VLOOKUP($C$46,Tables!$G$29:$H$38,2)</f>
        <v>ooooo onnnn</v>
      </c>
      <c r="C50" s="399" t="s">
        <v>657</v>
      </c>
      <c r="D50" s="327"/>
      <c r="E50" s="327"/>
      <c r="F50" s="359" t="s">
        <v>658</v>
      </c>
      <c r="G50" s="328"/>
    </row>
  </sheetData>
  <conditionalFormatting sqref="B41:B45 D40:F45">
    <cfRule type="beginsWith" dxfId="1" priority="4" operator="beginsWith" text="0">
      <formula>LEFT(B40,1)="0"</formula>
    </cfRule>
  </conditionalFormatting>
  <conditionalFormatting sqref="I7:L10">
    <cfRule type="beginsWith" dxfId="0" priority="1" operator="beginsWith" text="/">
      <formula>LEFT(I7,1)="/"</formula>
    </cfRule>
  </conditionalFormatting>
  <dataValidations disablePrompts="1" count="8">
    <dataValidation type="list" allowBlank="1" showInputMessage="1" showErrorMessage="1" sqref="B23">
      <formula1>Tables!$J$5:$J$10</formula1>
    </dataValidation>
    <dataValidation type="list" allowBlank="1" showInputMessage="1" showErrorMessage="1" sqref="B36">
      <formula1>Tables!$J$15:$J$18</formula1>
    </dataValidation>
    <dataValidation type="list" allowBlank="1" showInputMessage="1" showErrorMessage="1" sqref="B31">
      <formula1>Tables!$J$12:$J$13</formula1>
    </dataValidation>
    <dataValidation type="list" allowBlank="1" showInputMessage="1" showErrorMessage="1" sqref="B26:B27">
      <formula1>Tables!$H$5:$H$11</formula1>
    </dataValidation>
    <dataValidation showDropDown="1" showInputMessage="1" showErrorMessage="1" sqref="G7 E7"/>
    <dataValidation type="list" showDropDown="1" showInputMessage="1" showErrorMessage="1" sqref="C7">
      <formula1>colc</formula1>
    </dataValidation>
    <dataValidation allowBlank="1" showDropDown="1" showInputMessage="1" showErrorMessage="1" sqref="B13"/>
    <dataValidation type="list" allowBlank="1" showInputMessage="1" showErrorMessage="1" sqref="B14:B15">
      <formula1>Tables!$H$13:$H$19</formula1>
    </dataValidation>
  </dataValidations>
  <pageMargins left="0.25" right="0.25" top="0.75" bottom="0.75" header="0.3" footer="0.3"/>
  <pageSetup paperSize="9" scale="64" orientation="landscape" horizontalDpi="0" verticalDpi="0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Y234"/>
  <sheetViews>
    <sheetView workbookViewId="0">
      <selection activeCell="H4" sqref="H4"/>
    </sheetView>
  </sheetViews>
  <sheetFormatPr baseColWidth="10" defaultRowHeight="15" outlineLevelRow="1"/>
  <cols>
    <col min="1" max="1" width="8.5703125" customWidth="1"/>
    <col min="2" max="2" width="30.85546875" style="105" customWidth="1"/>
    <col min="3" max="3" width="19.28515625" style="105" customWidth="1"/>
    <col min="4" max="4" width="27.140625" style="105" customWidth="1"/>
    <col min="5" max="5" width="14.7109375" customWidth="1"/>
    <col min="6" max="6" width="20.28515625" style="105" customWidth="1"/>
    <col min="7" max="7" width="5.7109375" style="105" customWidth="1"/>
    <col min="8" max="8" width="18.140625" style="105" customWidth="1"/>
    <col min="9" max="9" width="12.140625" customWidth="1"/>
    <col min="10" max="10" width="10.42578125" customWidth="1"/>
    <col min="11" max="11" width="12.42578125" customWidth="1"/>
    <col min="12" max="12" width="55.140625" customWidth="1"/>
  </cols>
  <sheetData>
    <row r="1" spans="2:10" outlineLevel="1">
      <c r="E1" s="105"/>
      <c r="G1" s="149" t="s">
        <v>77</v>
      </c>
      <c r="H1" s="150"/>
    </row>
    <row r="2" spans="2:10" ht="15.75" outlineLevel="1" thickBot="1">
      <c r="E2" s="105"/>
      <c r="G2" s="151" t="s">
        <v>78</v>
      </c>
      <c r="H2" s="152"/>
    </row>
    <row r="3" spans="2:10" ht="25.5" customHeight="1" outlineLevel="1" thickBot="1">
      <c r="B3" s="125" t="s">
        <v>0</v>
      </c>
      <c r="C3" s="125" t="s">
        <v>76</v>
      </c>
      <c r="D3" s="125" t="s">
        <v>1</v>
      </c>
      <c r="E3" s="125" t="s">
        <v>74</v>
      </c>
      <c r="F3" s="160"/>
    </row>
    <row r="4" spans="2:10" outlineLevel="1">
      <c r="B4" s="126" t="s">
        <v>20</v>
      </c>
      <c r="C4" s="126" t="s">
        <v>122</v>
      </c>
      <c r="D4" s="126" t="s">
        <v>17</v>
      </c>
      <c r="E4" s="308" t="s">
        <v>200</v>
      </c>
      <c r="F4" s="160" t="s">
        <v>524</v>
      </c>
      <c r="G4" s="417">
        <v>-1</v>
      </c>
    </row>
    <row r="5" spans="2:10" outlineLevel="1">
      <c r="B5" s="126" t="s">
        <v>21</v>
      </c>
      <c r="C5" s="126" t="s">
        <v>122</v>
      </c>
      <c r="D5" s="126" t="s">
        <v>22</v>
      </c>
      <c r="E5" s="309" t="s">
        <v>23</v>
      </c>
      <c r="F5" s="160" t="s">
        <v>524</v>
      </c>
      <c r="G5" s="153" t="s">
        <v>177</v>
      </c>
      <c r="H5" s="154" t="s">
        <v>121</v>
      </c>
      <c r="J5" s="10" t="s">
        <v>133</v>
      </c>
    </row>
    <row r="6" spans="2:10" outlineLevel="1">
      <c r="B6" s="126" t="s">
        <v>24</v>
      </c>
      <c r="C6" s="126" t="s">
        <v>122</v>
      </c>
      <c r="D6" s="126" t="s">
        <v>16</v>
      </c>
      <c r="E6" s="308" t="s">
        <v>649</v>
      </c>
      <c r="F6" s="160" t="s">
        <v>524</v>
      </c>
      <c r="G6" s="157">
        <v>1</v>
      </c>
      <c r="H6" s="156" t="s">
        <v>122</v>
      </c>
      <c r="J6" s="11" t="s">
        <v>134</v>
      </c>
    </row>
    <row r="7" spans="2:10" outlineLevel="1">
      <c r="B7" s="126" t="s">
        <v>25</v>
      </c>
      <c r="C7" s="126" t="s">
        <v>122</v>
      </c>
      <c r="D7" s="126" t="s">
        <v>22</v>
      </c>
      <c r="E7" s="308" t="s">
        <v>7</v>
      </c>
      <c r="F7" s="160" t="s">
        <v>524</v>
      </c>
      <c r="G7" s="157">
        <v>2</v>
      </c>
      <c r="H7" s="156" t="s">
        <v>123</v>
      </c>
      <c r="J7" s="11" t="s">
        <v>135</v>
      </c>
    </row>
    <row r="8" spans="2:10" outlineLevel="1">
      <c r="B8" s="126" t="s">
        <v>29</v>
      </c>
      <c r="C8" s="126" t="s">
        <v>122</v>
      </c>
      <c r="D8" s="126" t="s">
        <v>17</v>
      </c>
      <c r="E8" s="308" t="s">
        <v>97</v>
      </c>
      <c r="F8" s="160" t="s">
        <v>524</v>
      </c>
      <c r="G8" s="157">
        <v>3</v>
      </c>
      <c r="H8" s="156" t="s">
        <v>124</v>
      </c>
      <c r="J8" s="11" t="s">
        <v>137</v>
      </c>
    </row>
    <row r="9" spans="2:10" outlineLevel="1">
      <c r="B9" s="126" t="s">
        <v>30</v>
      </c>
      <c r="C9" s="126" t="s">
        <v>122</v>
      </c>
      <c r="D9" s="126" t="s">
        <v>17</v>
      </c>
      <c r="E9" s="309" t="s">
        <v>23</v>
      </c>
      <c r="F9" s="160" t="s">
        <v>524</v>
      </c>
      <c r="G9" s="157">
        <v>4</v>
      </c>
      <c r="H9" s="156" t="s">
        <v>125</v>
      </c>
      <c r="J9" s="11" t="s">
        <v>136</v>
      </c>
    </row>
    <row r="10" spans="2:10" outlineLevel="1">
      <c r="B10" s="126" t="s">
        <v>26</v>
      </c>
      <c r="C10" s="126" t="s">
        <v>122</v>
      </c>
      <c r="D10" s="126" t="s">
        <v>6</v>
      </c>
      <c r="E10" s="308" t="s">
        <v>27</v>
      </c>
      <c r="F10" s="160" t="s">
        <v>524</v>
      </c>
      <c r="G10" s="157">
        <v>5</v>
      </c>
      <c r="H10" s="156" t="s">
        <v>126</v>
      </c>
      <c r="J10" s="12" t="s">
        <v>95</v>
      </c>
    </row>
    <row r="11" spans="2:10" outlineLevel="1">
      <c r="B11" s="126" t="s">
        <v>28</v>
      </c>
      <c r="C11" s="126" t="s">
        <v>122</v>
      </c>
      <c r="D11" s="126" t="s">
        <v>3</v>
      </c>
      <c r="E11" s="308" t="s">
        <v>18</v>
      </c>
      <c r="F11" s="160" t="s">
        <v>524</v>
      </c>
      <c r="G11" s="155">
        <v>6</v>
      </c>
      <c r="H11" s="158" t="s">
        <v>178</v>
      </c>
    </row>
    <row r="12" spans="2:10" outlineLevel="1">
      <c r="B12" s="127" t="s">
        <v>75</v>
      </c>
      <c r="C12" s="127" t="s">
        <v>124</v>
      </c>
      <c r="D12" s="127" t="s">
        <v>9</v>
      </c>
      <c r="E12" s="310" t="s">
        <v>27</v>
      </c>
      <c r="F12" s="197" t="s">
        <v>525</v>
      </c>
      <c r="G12" s="159"/>
      <c r="H12" s="160"/>
      <c r="J12" s="10" t="s">
        <v>138</v>
      </c>
    </row>
    <row r="13" spans="2:10" outlineLevel="1">
      <c r="B13" s="127" t="s">
        <v>53</v>
      </c>
      <c r="C13" s="127" t="s">
        <v>124</v>
      </c>
      <c r="D13" s="127" t="s">
        <v>22</v>
      </c>
      <c r="E13" s="310" t="s">
        <v>59</v>
      </c>
      <c r="F13" s="197" t="s">
        <v>525</v>
      </c>
      <c r="G13" s="161"/>
      <c r="H13" s="160"/>
      <c r="J13" s="12" t="s">
        <v>180</v>
      </c>
    </row>
    <row r="14" spans="2:10" outlineLevel="1">
      <c r="B14" s="127" t="s">
        <v>490</v>
      </c>
      <c r="C14" s="127" t="s">
        <v>124</v>
      </c>
      <c r="D14" s="127" t="s">
        <v>22</v>
      </c>
      <c r="E14" s="311" t="s">
        <v>103</v>
      </c>
      <c r="F14" s="197" t="s">
        <v>525</v>
      </c>
      <c r="G14" s="162"/>
      <c r="H14" s="163" t="s">
        <v>127</v>
      </c>
    </row>
    <row r="15" spans="2:10" outlineLevel="1">
      <c r="B15" s="127" t="s">
        <v>54</v>
      </c>
      <c r="C15" s="127" t="s">
        <v>124</v>
      </c>
      <c r="D15" s="127" t="s">
        <v>9</v>
      </c>
      <c r="E15" s="310" t="s">
        <v>60</v>
      </c>
      <c r="F15" s="197" t="s">
        <v>525</v>
      </c>
      <c r="G15" s="164"/>
      <c r="H15" s="165" t="s">
        <v>128</v>
      </c>
      <c r="J15" s="10" t="s">
        <v>139</v>
      </c>
    </row>
    <row r="16" spans="2:10" outlineLevel="1">
      <c r="B16" s="127" t="s">
        <v>55</v>
      </c>
      <c r="C16" s="127" t="s">
        <v>124</v>
      </c>
      <c r="D16" s="127" t="s">
        <v>3</v>
      </c>
      <c r="E16" s="310" t="s">
        <v>61</v>
      </c>
      <c r="F16" s="197" t="s">
        <v>525</v>
      </c>
      <c r="G16" s="164"/>
      <c r="H16" s="165" t="s">
        <v>129</v>
      </c>
      <c r="J16" s="11" t="s">
        <v>140</v>
      </c>
    </row>
    <row r="17" spans="2:10" outlineLevel="1">
      <c r="B17" s="127" t="s">
        <v>56</v>
      </c>
      <c r="C17" s="127" t="s">
        <v>124</v>
      </c>
      <c r="D17" s="127" t="s">
        <v>22</v>
      </c>
      <c r="E17" s="310" t="s">
        <v>51</v>
      </c>
      <c r="F17" s="197" t="s">
        <v>525</v>
      </c>
      <c r="G17" s="164"/>
      <c r="H17" s="165" t="s">
        <v>130</v>
      </c>
      <c r="J17" s="11" t="s">
        <v>141</v>
      </c>
    </row>
    <row r="18" spans="2:10" outlineLevel="1">
      <c r="B18" s="127" t="s">
        <v>58</v>
      </c>
      <c r="C18" s="127" t="s">
        <v>124</v>
      </c>
      <c r="D18" s="127" t="s">
        <v>6</v>
      </c>
      <c r="E18" s="310" t="s">
        <v>19</v>
      </c>
      <c r="F18" s="197" t="s">
        <v>525</v>
      </c>
      <c r="G18" s="164"/>
      <c r="H18" s="165" t="s">
        <v>131</v>
      </c>
      <c r="J18" s="12" t="s">
        <v>181</v>
      </c>
    </row>
    <row r="19" spans="2:10" outlineLevel="1">
      <c r="B19" s="127" t="s">
        <v>57</v>
      </c>
      <c r="C19" s="127" t="s">
        <v>124</v>
      </c>
      <c r="D19" s="127" t="s">
        <v>22</v>
      </c>
      <c r="E19" s="310" t="s">
        <v>42</v>
      </c>
      <c r="F19" s="197" t="s">
        <v>525</v>
      </c>
      <c r="H19" s="166" t="s">
        <v>179</v>
      </c>
    </row>
    <row r="20" spans="2:10" outlineLevel="1">
      <c r="B20" s="128" t="s">
        <v>65</v>
      </c>
      <c r="C20" s="128" t="s">
        <v>126</v>
      </c>
      <c r="D20" s="128" t="s">
        <v>9</v>
      </c>
      <c r="E20" s="312" t="s">
        <v>102</v>
      </c>
      <c r="F20" s="160" t="s">
        <v>526</v>
      </c>
    </row>
    <row r="21" spans="2:10" outlineLevel="1">
      <c r="B21" s="128" t="s">
        <v>64</v>
      </c>
      <c r="C21" s="128" t="s">
        <v>126</v>
      </c>
      <c r="D21" s="128" t="s">
        <v>22</v>
      </c>
      <c r="E21" s="313" t="s">
        <v>71</v>
      </c>
      <c r="F21" s="160" t="s">
        <v>526</v>
      </c>
      <c r="H21" s="167" t="s">
        <v>197</v>
      </c>
      <c r="J21" s="198" t="s">
        <v>524</v>
      </c>
    </row>
    <row r="22" spans="2:10" outlineLevel="1">
      <c r="B22" s="128" t="s">
        <v>66</v>
      </c>
      <c r="C22" s="128" t="s">
        <v>126</v>
      </c>
      <c r="D22" s="128" t="s">
        <v>3</v>
      </c>
      <c r="E22" s="312" t="s">
        <v>41</v>
      </c>
      <c r="F22" s="160" t="s">
        <v>526</v>
      </c>
      <c r="H22" s="168" t="s">
        <v>198</v>
      </c>
      <c r="J22" s="198" t="s">
        <v>525</v>
      </c>
    </row>
    <row r="23" spans="2:10" outlineLevel="1">
      <c r="B23" s="128" t="s">
        <v>67</v>
      </c>
      <c r="C23" s="128" t="s">
        <v>126</v>
      </c>
      <c r="D23" s="128" t="s">
        <v>16</v>
      </c>
      <c r="E23" s="312" t="s">
        <v>72</v>
      </c>
      <c r="F23" s="160" t="s">
        <v>526</v>
      </c>
      <c r="H23" s="169"/>
      <c r="J23" s="198" t="s">
        <v>526</v>
      </c>
    </row>
    <row r="24" spans="2:10" outlineLevel="1">
      <c r="B24" s="128" t="s">
        <v>68</v>
      </c>
      <c r="C24" s="128" t="s">
        <v>126</v>
      </c>
      <c r="D24" s="128" t="s">
        <v>16</v>
      </c>
      <c r="E24" s="312" t="s">
        <v>73</v>
      </c>
      <c r="F24" s="160" t="s">
        <v>526</v>
      </c>
      <c r="H24" s="170" t="s">
        <v>199</v>
      </c>
      <c r="J24" s="198" t="s">
        <v>527</v>
      </c>
    </row>
    <row r="25" spans="2:10" outlineLevel="1">
      <c r="B25" s="128" t="s">
        <v>63</v>
      </c>
      <c r="C25" s="128" t="s">
        <v>126</v>
      </c>
      <c r="D25" s="128" t="s">
        <v>9</v>
      </c>
      <c r="E25" s="313" t="s">
        <v>104</v>
      </c>
      <c r="F25" s="160" t="s">
        <v>526</v>
      </c>
      <c r="H25" s="171" t="s">
        <v>200</v>
      </c>
      <c r="J25" s="198" t="s">
        <v>528</v>
      </c>
    </row>
    <row r="26" spans="2:10" outlineLevel="1">
      <c r="B26" s="128" t="s">
        <v>62</v>
      </c>
      <c r="C26" s="128" t="s">
        <v>126</v>
      </c>
      <c r="D26" s="128" t="s">
        <v>3</v>
      </c>
      <c r="E26" s="313" t="s">
        <v>70</v>
      </c>
      <c r="F26" s="160" t="s">
        <v>526</v>
      </c>
      <c r="J26" s="198" t="s">
        <v>529</v>
      </c>
    </row>
    <row r="27" spans="2:10" ht="15.75" outlineLevel="1" thickBot="1">
      <c r="B27" s="128" t="s">
        <v>69</v>
      </c>
      <c r="C27" s="128" t="s">
        <v>126</v>
      </c>
      <c r="D27" s="128" t="s">
        <v>22</v>
      </c>
      <c r="E27" s="312" t="s">
        <v>97</v>
      </c>
      <c r="F27" s="160" t="s">
        <v>526</v>
      </c>
    </row>
    <row r="28" spans="2:10" outlineLevel="1">
      <c r="B28" s="129" t="s">
        <v>43</v>
      </c>
      <c r="C28" s="129" t="s">
        <v>125</v>
      </c>
      <c r="D28" s="129" t="s">
        <v>6</v>
      </c>
      <c r="E28" s="314" t="s">
        <v>102</v>
      </c>
      <c r="F28" s="160" t="s">
        <v>527</v>
      </c>
      <c r="G28" s="362">
        <v>0</v>
      </c>
      <c r="H28" s="363" t="s">
        <v>668</v>
      </c>
    </row>
    <row r="29" spans="2:10" outlineLevel="1">
      <c r="B29" s="129" t="s">
        <v>44</v>
      </c>
      <c r="C29" s="129" t="s">
        <v>125</v>
      </c>
      <c r="D29" s="129" t="s">
        <v>16</v>
      </c>
      <c r="E29" s="314" t="s">
        <v>41</v>
      </c>
      <c r="F29" s="160" t="s">
        <v>527</v>
      </c>
      <c r="G29" s="279">
        <v>1</v>
      </c>
      <c r="H29" s="364" t="s">
        <v>667</v>
      </c>
    </row>
    <row r="30" spans="2:10" outlineLevel="1">
      <c r="B30" s="129" t="s">
        <v>46</v>
      </c>
      <c r="C30" s="129" t="s">
        <v>125</v>
      </c>
      <c r="D30" s="129" t="s">
        <v>9</v>
      </c>
      <c r="E30" s="314" t="s">
        <v>102</v>
      </c>
      <c r="F30" s="160" t="s">
        <v>527</v>
      </c>
      <c r="G30" s="279">
        <v>2</v>
      </c>
      <c r="H30" s="364" t="s">
        <v>666</v>
      </c>
    </row>
    <row r="31" spans="2:10" outlineLevel="1">
      <c r="B31" s="129" t="s">
        <v>47</v>
      </c>
      <c r="C31" s="129" t="s">
        <v>125</v>
      </c>
      <c r="D31" s="129" t="s">
        <v>16</v>
      </c>
      <c r="E31" s="314" t="s">
        <v>51</v>
      </c>
      <c r="F31" s="160" t="s">
        <v>527</v>
      </c>
      <c r="G31" s="279">
        <v>3</v>
      </c>
      <c r="H31" s="364" t="s">
        <v>665</v>
      </c>
    </row>
    <row r="32" spans="2:10" outlineLevel="1">
      <c r="B32" s="129" t="s">
        <v>45</v>
      </c>
      <c r="C32" s="129" t="s">
        <v>125</v>
      </c>
      <c r="D32" s="129" t="s">
        <v>3</v>
      </c>
      <c r="E32" s="314" t="s">
        <v>92</v>
      </c>
      <c r="F32" s="160" t="s">
        <v>527</v>
      </c>
      <c r="G32" s="279">
        <v>4</v>
      </c>
      <c r="H32" s="364" t="s">
        <v>664</v>
      </c>
    </row>
    <row r="33" spans="2:8" outlineLevel="1">
      <c r="B33" s="129" t="s">
        <v>48</v>
      </c>
      <c r="C33" s="129" t="s">
        <v>125</v>
      </c>
      <c r="D33" s="129" t="s">
        <v>16</v>
      </c>
      <c r="E33" s="314" t="s">
        <v>52</v>
      </c>
      <c r="F33" s="160" t="s">
        <v>527</v>
      </c>
      <c r="G33" s="279">
        <v>5</v>
      </c>
      <c r="H33" s="365" t="s">
        <v>663</v>
      </c>
    </row>
    <row r="34" spans="2:8" outlineLevel="1">
      <c r="B34" s="129" t="s">
        <v>49</v>
      </c>
      <c r="C34" s="129" t="s">
        <v>125</v>
      </c>
      <c r="D34" s="129" t="s">
        <v>6</v>
      </c>
      <c r="E34" s="314" t="s">
        <v>99</v>
      </c>
      <c r="F34" s="160" t="s">
        <v>527</v>
      </c>
      <c r="G34" s="279">
        <v>6</v>
      </c>
      <c r="H34" s="365" t="s">
        <v>662</v>
      </c>
    </row>
    <row r="35" spans="2:8" outlineLevel="1">
      <c r="B35" s="129" t="s">
        <v>50</v>
      </c>
      <c r="C35" s="129" t="s">
        <v>125</v>
      </c>
      <c r="D35" s="129" t="s">
        <v>6</v>
      </c>
      <c r="E35" s="314" t="s">
        <v>101</v>
      </c>
      <c r="F35" s="160" t="s">
        <v>527</v>
      </c>
      <c r="G35" s="279">
        <v>7</v>
      </c>
      <c r="H35" s="366" t="s">
        <v>661</v>
      </c>
    </row>
    <row r="36" spans="2:8" outlineLevel="1">
      <c r="B36" s="130" t="s">
        <v>5</v>
      </c>
      <c r="C36" s="130" t="s">
        <v>121</v>
      </c>
      <c r="D36" s="130" t="s">
        <v>6</v>
      </c>
      <c r="E36" s="315" t="s">
        <v>7</v>
      </c>
      <c r="F36" s="160" t="s">
        <v>528</v>
      </c>
      <c r="G36" s="279">
        <v>8</v>
      </c>
      <c r="H36" s="366" t="s">
        <v>660</v>
      </c>
    </row>
    <row r="37" spans="2:8" outlineLevel="1">
      <c r="B37" s="130" t="s">
        <v>2</v>
      </c>
      <c r="C37" s="130" t="s">
        <v>121</v>
      </c>
      <c r="D37" s="130" t="s">
        <v>3</v>
      </c>
      <c r="E37" s="315" t="s">
        <v>4</v>
      </c>
      <c r="F37" s="160" t="s">
        <v>528</v>
      </c>
      <c r="G37" s="279">
        <v>9</v>
      </c>
      <c r="H37" s="366" t="s">
        <v>659</v>
      </c>
    </row>
    <row r="38" spans="2:8" ht="15.75" outlineLevel="1" thickBot="1">
      <c r="B38" s="130" t="s">
        <v>10</v>
      </c>
      <c r="C38" s="130" t="s">
        <v>121</v>
      </c>
      <c r="D38" s="130" t="s">
        <v>6</v>
      </c>
      <c r="E38" s="315" t="s">
        <v>11</v>
      </c>
      <c r="F38" s="160" t="s">
        <v>528</v>
      </c>
      <c r="G38" s="367">
        <v>10</v>
      </c>
      <c r="H38" s="368" t="s">
        <v>658</v>
      </c>
    </row>
    <row r="39" spans="2:8" outlineLevel="1">
      <c r="B39" s="130" t="s">
        <v>8</v>
      </c>
      <c r="C39" s="130" t="s">
        <v>121</v>
      </c>
      <c r="D39" s="130" t="s">
        <v>9</v>
      </c>
      <c r="E39" s="315" t="s">
        <v>4</v>
      </c>
      <c r="F39" s="160" t="s">
        <v>528</v>
      </c>
      <c r="H39" s="172"/>
    </row>
    <row r="40" spans="2:8" outlineLevel="1">
      <c r="B40" s="130" t="s">
        <v>13</v>
      </c>
      <c r="C40" s="130" t="s">
        <v>121</v>
      </c>
      <c r="D40" s="130" t="s">
        <v>16</v>
      </c>
      <c r="E40" s="315" t="s">
        <v>102</v>
      </c>
      <c r="F40" s="160" t="s">
        <v>528</v>
      </c>
      <c r="H40" s="172"/>
    </row>
    <row r="41" spans="2:8" outlineLevel="1">
      <c r="B41" s="130" t="s">
        <v>12</v>
      </c>
      <c r="C41" s="130" t="s">
        <v>121</v>
      </c>
      <c r="D41" s="130" t="s">
        <v>3</v>
      </c>
      <c r="E41" s="315" t="s">
        <v>99</v>
      </c>
      <c r="F41" s="160" t="s">
        <v>528</v>
      </c>
      <c r="H41" s="172"/>
    </row>
    <row r="42" spans="2:8" outlineLevel="1">
      <c r="B42" s="130" t="s">
        <v>15</v>
      </c>
      <c r="C42" s="130" t="s">
        <v>121</v>
      </c>
      <c r="D42" s="130" t="s">
        <v>6</v>
      </c>
      <c r="E42" s="315" t="s">
        <v>19</v>
      </c>
      <c r="F42" s="160" t="s">
        <v>528</v>
      </c>
      <c r="H42" s="172"/>
    </row>
    <row r="43" spans="2:8" outlineLevel="1">
      <c r="B43" s="130" t="s">
        <v>14</v>
      </c>
      <c r="C43" s="130" t="s">
        <v>121</v>
      </c>
      <c r="D43" s="130" t="s">
        <v>17</v>
      </c>
      <c r="E43" s="315" t="s">
        <v>18</v>
      </c>
      <c r="F43" s="160" t="s">
        <v>528</v>
      </c>
      <c r="H43" s="172"/>
    </row>
    <row r="44" spans="2:8" outlineLevel="1">
      <c r="B44" s="131" t="s">
        <v>32</v>
      </c>
      <c r="C44" s="131" t="s">
        <v>123</v>
      </c>
      <c r="D44" s="131" t="s">
        <v>16</v>
      </c>
      <c r="E44" s="316" t="s">
        <v>39</v>
      </c>
      <c r="F44" s="160" t="s">
        <v>529</v>
      </c>
      <c r="H44" s="172"/>
    </row>
    <row r="45" spans="2:8" outlineLevel="1">
      <c r="B45" s="131" t="s">
        <v>31</v>
      </c>
      <c r="C45" s="131" t="s">
        <v>123</v>
      </c>
      <c r="D45" s="131" t="s">
        <v>17</v>
      </c>
      <c r="E45" s="316" t="s">
        <v>649</v>
      </c>
      <c r="F45" s="160" t="s">
        <v>529</v>
      </c>
      <c r="H45" s="172"/>
    </row>
    <row r="46" spans="2:8" outlineLevel="1">
      <c r="B46" s="131" t="s">
        <v>34</v>
      </c>
      <c r="C46" s="131" t="s">
        <v>123</v>
      </c>
      <c r="D46" s="131" t="s">
        <v>16</v>
      </c>
      <c r="E46" s="317" t="s">
        <v>40</v>
      </c>
      <c r="F46" s="160" t="s">
        <v>529</v>
      </c>
      <c r="H46" s="172"/>
    </row>
    <row r="47" spans="2:8" outlineLevel="1">
      <c r="B47" s="131" t="s">
        <v>33</v>
      </c>
      <c r="C47" s="131" t="s">
        <v>123</v>
      </c>
      <c r="D47" s="131" t="s">
        <v>22</v>
      </c>
      <c r="E47" s="316" t="s">
        <v>39</v>
      </c>
      <c r="F47" s="160" t="s">
        <v>529</v>
      </c>
      <c r="H47" s="172"/>
    </row>
    <row r="48" spans="2:8" outlineLevel="1">
      <c r="B48" s="131" t="s">
        <v>36</v>
      </c>
      <c r="C48" s="131" t="s">
        <v>123</v>
      </c>
      <c r="D48" s="131" t="s">
        <v>22</v>
      </c>
      <c r="E48" s="316" t="s">
        <v>11</v>
      </c>
      <c r="F48" s="160" t="s">
        <v>529</v>
      </c>
      <c r="H48" s="172"/>
    </row>
    <row r="49" spans="1:77" outlineLevel="1">
      <c r="B49" s="131" t="s">
        <v>35</v>
      </c>
      <c r="C49" s="131" t="s">
        <v>123</v>
      </c>
      <c r="D49" s="131" t="s">
        <v>17</v>
      </c>
      <c r="E49" s="316" t="s">
        <v>41</v>
      </c>
      <c r="F49" s="160" t="s">
        <v>529</v>
      </c>
      <c r="H49" s="172"/>
    </row>
    <row r="50" spans="1:77" outlineLevel="1">
      <c r="B50" s="131" t="s">
        <v>38</v>
      </c>
      <c r="C50" s="131" t="s">
        <v>123</v>
      </c>
      <c r="D50" s="131" t="s">
        <v>17</v>
      </c>
      <c r="E50" s="316" t="s">
        <v>42</v>
      </c>
      <c r="F50" s="160" t="s">
        <v>529</v>
      </c>
      <c r="H50" s="172"/>
    </row>
    <row r="51" spans="1:77" ht="15.75" outlineLevel="1" thickBot="1">
      <c r="B51" s="132" t="s">
        <v>37</v>
      </c>
      <c r="C51" s="132" t="s">
        <v>123</v>
      </c>
      <c r="D51" s="132" t="s">
        <v>3</v>
      </c>
      <c r="E51" s="318" t="s">
        <v>200</v>
      </c>
      <c r="F51" s="160" t="s">
        <v>529</v>
      </c>
      <c r="H51" s="172"/>
    </row>
    <row r="52" spans="1:77">
      <c r="A52" s="105"/>
      <c r="E52" s="105"/>
      <c r="H52" s="172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</row>
    <row r="53" spans="1:77" ht="15.75" thickBot="1">
      <c r="A53" s="105"/>
      <c r="E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</row>
    <row r="54" spans="1:77" ht="27" customHeight="1" outlineLevel="1">
      <c r="A54" s="105"/>
      <c r="B54" s="133" t="s">
        <v>120</v>
      </c>
      <c r="C54" s="133" t="s">
        <v>144</v>
      </c>
      <c r="D54" s="133" t="s">
        <v>142</v>
      </c>
      <c r="E54" s="133" t="s">
        <v>143</v>
      </c>
      <c r="F54" s="133" t="s">
        <v>154</v>
      </c>
      <c r="G54" s="133" t="s">
        <v>155</v>
      </c>
      <c r="H54" s="133" t="s">
        <v>145</v>
      </c>
      <c r="I54" s="133" t="s">
        <v>146</v>
      </c>
      <c r="J54" s="133" t="s">
        <v>147</v>
      </c>
      <c r="K54" s="133" t="s">
        <v>148</v>
      </c>
      <c r="L54" s="133" t="s">
        <v>149</v>
      </c>
      <c r="M54" s="133" t="s">
        <v>150</v>
      </c>
      <c r="N54" s="133" t="s">
        <v>151</v>
      </c>
      <c r="O54" s="133" t="s">
        <v>152</v>
      </c>
      <c r="P54" s="133" t="s">
        <v>153</v>
      </c>
      <c r="Q54" s="133" t="s">
        <v>174</v>
      </c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</row>
    <row r="55" spans="1:77" ht="30" customHeight="1" outlineLevel="1">
      <c r="A55" s="105"/>
      <c r="B55" s="134" t="s">
        <v>156</v>
      </c>
      <c r="C55" s="135" t="s">
        <v>113</v>
      </c>
      <c r="D55" s="135" t="s">
        <v>114</v>
      </c>
      <c r="E55" s="135" t="s">
        <v>118</v>
      </c>
      <c r="F55" s="173" t="s">
        <v>162</v>
      </c>
      <c r="G55" s="173" t="s">
        <v>163</v>
      </c>
      <c r="H55" s="174" t="s">
        <v>83</v>
      </c>
      <c r="I55" s="174" t="s">
        <v>84</v>
      </c>
      <c r="J55" s="175" t="s">
        <v>27</v>
      </c>
      <c r="K55" s="174" t="s">
        <v>86</v>
      </c>
      <c r="L55" s="174" t="s">
        <v>70</v>
      </c>
      <c r="M55" s="175" t="s">
        <v>99</v>
      </c>
      <c r="N55" s="175" t="s">
        <v>19</v>
      </c>
      <c r="O55" s="174" t="s">
        <v>23</v>
      </c>
      <c r="P55" s="175" t="s">
        <v>18</v>
      </c>
      <c r="Q55" s="230" t="s">
        <v>176</v>
      </c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</row>
    <row r="56" spans="1:77" ht="34.5" customHeight="1" outlineLevel="1">
      <c r="A56" s="105"/>
      <c r="B56" s="134" t="s">
        <v>157</v>
      </c>
      <c r="C56" s="135" t="s">
        <v>115</v>
      </c>
      <c r="D56" s="135" t="s">
        <v>117</v>
      </c>
      <c r="E56" s="135" t="s">
        <v>118</v>
      </c>
      <c r="F56" s="173" t="s">
        <v>165</v>
      </c>
      <c r="G56" s="173" t="s">
        <v>164</v>
      </c>
      <c r="H56" s="174" t="s">
        <v>70</v>
      </c>
      <c r="I56" s="175" t="s">
        <v>72</v>
      </c>
      <c r="J56" s="175" t="s">
        <v>92</v>
      </c>
      <c r="K56" s="175" t="s">
        <v>51</v>
      </c>
      <c r="L56" s="175" t="s">
        <v>105</v>
      </c>
      <c r="M56" s="175" t="s">
        <v>39</v>
      </c>
      <c r="N56" s="174" t="s">
        <v>40</v>
      </c>
      <c r="O56" s="175" t="s">
        <v>19</v>
      </c>
      <c r="P56" s="230" t="s">
        <v>176</v>
      </c>
      <c r="Q56" s="230" t="s">
        <v>176</v>
      </c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</row>
    <row r="57" spans="1:77" ht="29.25" customHeight="1" outlineLevel="1">
      <c r="A57" s="105"/>
      <c r="B57" s="134" t="s">
        <v>158</v>
      </c>
      <c r="C57" s="135" t="s">
        <v>113</v>
      </c>
      <c r="D57" s="135" t="s">
        <v>114</v>
      </c>
      <c r="E57" s="135" t="s">
        <v>118</v>
      </c>
      <c r="F57" s="173" t="s">
        <v>166</v>
      </c>
      <c r="G57" s="173" t="s">
        <v>167</v>
      </c>
      <c r="H57" s="174" t="s">
        <v>83</v>
      </c>
      <c r="I57" s="174" t="s">
        <v>84</v>
      </c>
      <c r="J57" s="175" t="s">
        <v>42</v>
      </c>
      <c r="K57" s="174" t="s">
        <v>70</v>
      </c>
      <c r="L57" s="175" t="s">
        <v>199</v>
      </c>
      <c r="M57" s="175" t="s">
        <v>94</v>
      </c>
      <c r="N57" s="174" t="s">
        <v>71</v>
      </c>
      <c r="O57" s="174" t="s">
        <v>23</v>
      </c>
      <c r="P57" s="175" t="s">
        <v>18</v>
      </c>
      <c r="Q57" s="230" t="s">
        <v>176</v>
      </c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</row>
    <row r="58" spans="1:77" ht="30" customHeight="1" outlineLevel="1">
      <c r="A58" s="105"/>
      <c r="B58" s="134" t="s">
        <v>159</v>
      </c>
      <c r="C58" s="135" t="s">
        <v>115</v>
      </c>
      <c r="D58" s="135" t="s">
        <v>116</v>
      </c>
      <c r="E58" s="135" t="s">
        <v>117</v>
      </c>
      <c r="F58" s="173" t="s">
        <v>168</v>
      </c>
      <c r="G58" s="173" t="s">
        <v>169</v>
      </c>
      <c r="H58" s="175" t="s">
        <v>59</v>
      </c>
      <c r="I58" s="175" t="s">
        <v>92</v>
      </c>
      <c r="J58" s="175" t="s">
        <v>52</v>
      </c>
      <c r="K58" s="175" t="s">
        <v>98</v>
      </c>
      <c r="L58" s="175" t="s">
        <v>99</v>
      </c>
      <c r="M58" s="175" t="s">
        <v>100</v>
      </c>
      <c r="N58" s="175" t="s">
        <v>173</v>
      </c>
      <c r="O58" s="175" t="s">
        <v>102</v>
      </c>
      <c r="P58" s="175" t="s">
        <v>4</v>
      </c>
      <c r="Q58" s="175" t="s">
        <v>39</v>
      </c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</row>
    <row r="59" spans="1:77" ht="30.75" customHeight="1" outlineLevel="1">
      <c r="A59" s="105"/>
      <c r="B59" s="134" t="s">
        <v>161</v>
      </c>
      <c r="C59" s="135" t="s">
        <v>113</v>
      </c>
      <c r="D59" s="135" t="s">
        <v>115</v>
      </c>
      <c r="E59" s="135" t="s">
        <v>116</v>
      </c>
      <c r="F59" s="173" t="s">
        <v>172</v>
      </c>
      <c r="G59" s="173" t="s">
        <v>171</v>
      </c>
      <c r="H59" s="174" t="s">
        <v>84</v>
      </c>
      <c r="I59" s="174" t="s">
        <v>197</v>
      </c>
      <c r="J59" s="175" t="s">
        <v>27</v>
      </c>
      <c r="K59" s="175" t="s">
        <v>92</v>
      </c>
      <c r="L59" s="175" t="s">
        <v>93</v>
      </c>
      <c r="M59" s="175" t="s">
        <v>99</v>
      </c>
      <c r="N59" s="175" t="s">
        <v>51</v>
      </c>
      <c r="O59" s="175" t="s">
        <v>102</v>
      </c>
      <c r="P59" s="174" t="s">
        <v>103</v>
      </c>
      <c r="Q59" s="230" t="s">
        <v>176</v>
      </c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</row>
    <row r="60" spans="1:77" ht="28.5" customHeight="1" outlineLevel="1" thickBot="1">
      <c r="A60" s="105"/>
      <c r="B60" s="136" t="s">
        <v>160</v>
      </c>
      <c r="C60" s="137" t="s">
        <v>113</v>
      </c>
      <c r="D60" s="137" t="s">
        <v>115</v>
      </c>
      <c r="E60" s="137" t="s">
        <v>116</v>
      </c>
      <c r="F60" s="176" t="s">
        <v>170</v>
      </c>
      <c r="G60" s="177" t="s">
        <v>175</v>
      </c>
      <c r="H60" s="174" t="s">
        <v>84</v>
      </c>
      <c r="I60" s="273" t="s">
        <v>197</v>
      </c>
      <c r="J60" s="273" t="s">
        <v>198</v>
      </c>
      <c r="K60" s="274" t="s">
        <v>199</v>
      </c>
      <c r="L60" s="175" t="s">
        <v>92</v>
      </c>
      <c r="M60" s="175" t="s">
        <v>99</v>
      </c>
      <c r="N60" s="175" t="s">
        <v>51</v>
      </c>
      <c r="O60" s="175" t="s">
        <v>102</v>
      </c>
      <c r="P60" s="175" t="s">
        <v>105</v>
      </c>
      <c r="Q60" s="230" t="s">
        <v>176</v>
      </c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</row>
    <row r="61" spans="1:77" ht="15.75" thickBot="1">
      <c r="A61" s="105"/>
      <c r="E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</row>
    <row r="62" spans="1:77" ht="15.75" outlineLevel="1" thickBot="1">
      <c r="A62" s="105"/>
      <c r="B62" s="214" t="s">
        <v>574</v>
      </c>
      <c r="C62" s="215" t="s">
        <v>203</v>
      </c>
      <c r="D62" s="216" t="s">
        <v>292</v>
      </c>
      <c r="E62" s="105"/>
      <c r="F62" s="178" t="s">
        <v>291</v>
      </c>
      <c r="G62" s="179" t="s">
        <v>203</v>
      </c>
      <c r="H62" s="179" t="s">
        <v>292</v>
      </c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</row>
    <row r="63" spans="1:77" outlineLevel="1">
      <c r="A63" s="105"/>
      <c r="B63" s="193">
        <v>0</v>
      </c>
      <c r="C63" s="142">
        <v>0</v>
      </c>
      <c r="D63" s="194" t="s">
        <v>176</v>
      </c>
      <c r="E63" s="105"/>
      <c r="F63" s="196">
        <v>0</v>
      </c>
      <c r="G63" s="142">
        <v>0</v>
      </c>
      <c r="H63" s="271" t="s">
        <v>176</v>
      </c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</row>
    <row r="64" spans="1:77" outlineLevel="1">
      <c r="A64" s="105"/>
      <c r="B64" s="111" t="s">
        <v>251</v>
      </c>
      <c r="C64" s="112">
        <v>1</v>
      </c>
      <c r="D64" s="117" t="s">
        <v>252</v>
      </c>
      <c r="E64" s="105"/>
      <c r="F64" s="180" t="s">
        <v>483</v>
      </c>
      <c r="G64" s="143">
        <v>1</v>
      </c>
      <c r="H64" s="272" t="s">
        <v>484</v>
      </c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</row>
    <row r="65" spans="1:77" outlineLevel="1">
      <c r="A65" s="105"/>
      <c r="B65" s="113" t="s">
        <v>256</v>
      </c>
      <c r="C65" s="112">
        <v>1</v>
      </c>
      <c r="D65" s="117" t="s">
        <v>257</v>
      </c>
      <c r="E65" s="105"/>
      <c r="F65" s="180" t="s">
        <v>481</v>
      </c>
      <c r="G65" s="143">
        <v>1</v>
      </c>
      <c r="H65" s="272" t="s">
        <v>482</v>
      </c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</row>
    <row r="66" spans="1:77" outlineLevel="1">
      <c r="A66" s="105"/>
      <c r="B66" s="111" t="s">
        <v>258</v>
      </c>
      <c r="C66" s="112">
        <v>1</v>
      </c>
      <c r="D66" s="117" t="s">
        <v>259</v>
      </c>
      <c r="E66" s="105"/>
      <c r="F66" s="180" t="s">
        <v>479</v>
      </c>
      <c r="G66" s="143">
        <v>1</v>
      </c>
      <c r="H66" s="272" t="s">
        <v>480</v>
      </c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</row>
    <row r="67" spans="1:77" outlineLevel="1">
      <c r="A67" s="105"/>
      <c r="B67" s="113" t="s">
        <v>314</v>
      </c>
      <c r="C67" s="112">
        <v>1</v>
      </c>
      <c r="D67" s="117" t="s">
        <v>319</v>
      </c>
      <c r="E67" s="105"/>
      <c r="F67" s="182" t="s">
        <v>376</v>
      </c>
      <c r="G67" s="143">
        <v>1</v>
      </c>
      <c r="H67" s="272" t="s">
        <v>377</v>
      </c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</row>
    <row r="68" spans="1:77" outlineLevel="1">
      <c r="A68" s="105"/>
      <c r="B68" s="111" t="s">
        <v>266</v>
      </c>
      <c r="C68" s="112">
        <v>1</v>
      </c>
      <c r="D68" s="117" t="s">
        <v>267</v>
      </c>
      <c r="E68" s="105"/>
      <c r="F68" s="180" t="s">
        <v>382</v>
      </c>
      <c r="G68" s="143">
        <v>1</v>
      </c>
      <c r="H68" s="272" t="s">
        <v>385</v>
      </c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</row>
    <row r="69" spans="1:77" outlineLevel="1">
      <c r="A69" s="105"/>
      <c r="B69" s="113" t="s">
        <v>324</v>
      </c>
      <c r="C69" s="112">
        <v>1</v>
      </c>
      <c r="D69" s="117" t="s">
        <v>325</v>
      </c>
      <c r="E69" s="105"/>
      <c r="F69" s="180" t="s">
        <v>471</v>
      </c>
      <c r="G69" s="143">
        <v>1</v>
      </c>
      <c r="H69" s="272" t="s">
        <v>472</v>
      </c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</row>
    <row r="70" spans="1:77" outlineLevel="1">
      <c r="A70" s="105"/>
      <c r="B70" s="111" t="s">
        <v>225</v>
      </c>
      <c r="C70" s="112">
        <v>1</v>
      </c>
      <c r="D70" s="117" t="s">
        <v>217</v>
      </c>
      <c r="E70" s="105"/>
      <c r="F70" s="182" t="s">
        <v>368</v>
      </c>
      <c r="G70" s="143">
        <v>1</v>
      </c>
      <c r="H70" s="272" t="s">
        <v>369</v>
      </c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</row>
    <row r="71" spans="1:77" outlineLevel="1">
      <c r="A71" s="105"/>
      <c r="B71" s="113" t="s">
        <v>334</v>
      </c>
      <c r="C71" s="112">
        <v>1</v>
      </c>
      <c r="D71" s="117" t="s">
        <v>335</v>
      </c>
      <c r="E71" s="105"/>
      <c r="F71" s="180" t="s">
        <v>388</v>
      </c>
      <c r="G71" s="143">
        <v>1</v>
      </c>
      <c r="H71" s="272" t="s">
        <v>389</v>
      </c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</row>
    <row r="72" spans="1:77" outlineLevel="1">
      <c r="A72" s="105"/>
      <c r="B72" s="111" t="s">
        <v>226</v>
      </c>
      <c r="C72" s="112">
        <v>1</v>
      </c>
      <c r="D72" s="117" t="s">
        <v>572</v>
      </c>
      <c r="E72" s="105"/>
      <c r="F72" s="180" t="s">
        <v>469</v>
      </c>
      <c r="G72" s="143">
        <v>1</v>
      </c>
      <c r="H72" s="272" t="s">
        <v>470</v>
      </c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</row>
    <row r="73" spans="1:77" outlineLevel="1">
      <c r="A73" s="105"/>
      <c r="B73" s="111" t="s">
        <v>278</v>
      </c>
      <c r="C73" s="112">
        <v>1</v>
      </c>
      <c r="D73" s="117" t="s">
        <v>279</v>
      </c>
      <c r="E73" s="105"/>
      <c r="F73" s="182" t="s">
        <v>372</v>
      </c>
      <c r="G73" s="143">
        <v>1</v>
      </c>
      <c r="H73" s="272" t="s">
        <v>373</v>
      </c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</row>
    <row r="74" spans="1:77" outlineLevel="1">
      <c r="A74" s="105"/>
      <c r="B74" s="113" t="s">
        <v>362</v>
      </c>
      <c r="C74" s="112">
        <v>1</v>
      </c>
      <c r="D74" s="118" t="s">
        <v>363</v>
      </c>
      <c r="E74" s="105"/>
      <c r="F74" s="182" t="s">
        <v>374</v>
      </c>
      <c r="G74" s="143">
        <v>1</v>
      </c>
      <c r="H74" s="272" t="s">
        <v>375</v>
      </c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</row>
    <row r="75" spans="1:77" outlineLevel="1">
      <c r="A75" s="105"/>
      <c r="B75" s="111" t="s">
        <v>282</v>
      </c>
      <c r="C75" s="112">
        <v>1</v>
      </c>
      <c r="D75" s="117" t="s">
        <v>283</v>
      </c>
      <c r="E75" s="105"/>
      <c r="F75" s="180" t="s">
        <v>467</v>
      </c>
      <c r="G75" s="143">
        <v>1</v>
      </c>
      <c r="H75" s="272" t="s">
        <v>468</v>
      </c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</row>
    <row r="76" spans="1:77" outlineLevel="1">
      <c r="A76" s="105"/>
      <c r="B76" s="113" t="s">
        <v>344</v>
      </c>
      <c r="C76" s="112">
        <v>1</v>
      </c>
      <c r="D76" s="118" t="s">
        <v>345</v>
      </c>
      <c r="E76" s="105"/>
      <c r="F76" s="180" t="s">
        <v>426</v>
      </c>
      <c r="G76" s="143">
        <v>1</v>
      </c>
      <c r="H76" s="272" t="s">
        <v>427</v>
      </c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</row>
    <row r="77" spans="1:77" outlineLevel="1">
      <c r="A77" s="105"/>
      <c r="B77" s="113" t="s">
        <v>315</v>
      </c>
      <c r="C77" s="112">
        <v>2</v>
      </c>
      <c r="D77" s="117" t="s">
        <v>320</v>
      </c>
      <c r="E77" s="105"/>
      <c r="F77" s="180" t="s">
        <v>394</v>
      </c>
      <c r="G77" s="143">
        <v>1</v>
      </c>
      <c r="H77" s="272" t="s">
        <v>395</v>
      </c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</row>
    <row r="78" spans="1:77" outlineLevel="1">
      <c r="A78" s="105"/>
      <c r="B78" s="113" t="s">
        <v>343</v>
      </c>
      <c r="C78" s="112">
        <v>2</v>
      </c>
      <c r="D78" s="118" t="s">
        <v>336</v>
      </c>
      <c r="E78" s="105"/>
      <c r="F78" s="180" t="s">
        <v>465</v>
      </c>
      <c r="G78" s="143">
        <v>1</v>
      </c>
      <c r="H78" s="272" t="s">
        <v>466</v>
      </c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</row>
    <row r="79" spans="1:77" outlineLevel="1">
      <c r="A79" s="105"/>
      <c r="B79" s="113" t="s">
        <v>346</v>
      </c>
      <c r="C79" s="112">
        <v>2</v>
      </c>
      <c r="D79" s="118" t="s">
        <v>350</v>
      </c>
      <c r="E79" s="105"/>
      <c r="F79" s="180" t="s">
        <v>400</v>
      </c>
      <c r="G79" s="143">
        <v>1</v>
      </c>
      <c r="H79" s="272" t="s">
        <v>403</v>
      </c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</row>
    <row r="80" spans="1:77" outlineLevel="1">
      <c r="A80" s="105"/>
      <c r="B80" s="111" t="s">
        <v>247</v>
      </c>
      <c r="C80" s="112">
        <v>3</v>
      </c>
      <c r="D80" s="117" t="s">
        <v>248</v>
      </c>
      <c r="E80" s="105"/>
      <c r="F80" s="180" t="s">
        <v>406</v>
      </c>
      <c r="G80" s="143">
        <v>1</v>
      </c>
      <c r="H80" s="272" t="s">
        <v>410</v>
      </c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</row>
    <row r="81" spans="1:76" outlineLevel="1">
      <c r="A81" s="105"/>
      <c r="B81" s="113" t="s">
        <v>249</v>
      </c>
      <c r="C81" s="112">
        <v>3</v>
      </c>
      <c r="D81" s="117" t="s">
        <v>250</v>
      </c>
      <c r="E81" s="105"/>
      <c r="F81" s="180" t="s">
        <v>464</v>
      </c>
      <c r="G81" s="143">
        <v>3</v>
      </c>
      <c r="H81" s="272" t="s">
        <v>507</v>
      </c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</row>
    <row r="82" spans="1:76" outlineLevel="1">
      <c r="A82" s="105"/>
      <c r="B82" s="111" t="s">
        <v>227</v>
      </c>
      <c r="C82" s="112">
        <v>3</v>
      </c>
      <c r="D82" s="117" t="s">
        <v>218</v>
      </c>
      <c r="E82" s="105"/>
      <c r="F82" s="180" t="s">
        <v>420</v>
      </c>
      <c r="G82" s="143">
        <v>3</v>
      </c>
      <c r="H82" s="272" t="s">
        <v>421</v>
      </c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</row>
    <row r="83" spans="1:76" outlineLevel="1">
      <c r="A83" s="105"/>
      <c r="B83" s="113" t="s">
        <v>354</v>
      </c>
      <c r="C83" s="112">
        <v>3</v>
      </c>
      <c r="D83" s="118" t="s">
        <v>355</v>
      </c>
      <c r="E83" s="105"/>
      <c r="F83" s="180" t="s">
        <v>462</v>
      </c>
      <c r="G83" s="143">
        <v>3</v>
      </c>
      <c r="H83" s="272" t="s">
        <v>463</v>
      </c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</row>
    <row r="84" spans="1:76" outlineLevel="1">
      <c r="A84" s="105"/>
      <c r="B84" s="113" t="s">
        <v>356</v>
      </c>
      <c r="C84" s="112">
        <v>3</v>
      </c>
      <c r="D84" s="118" t="s">
        <v>357</v>
      </c>
      <c r="E84" s="105"/>
      <c r="F84" s="180" t="s">
        <v>460</v>
      </c>
      <c r="G84" s="143">
        <v>3</v>
      </c>
      <c r="H84" s="272" t="s">
        <v>461</v>
      </c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</row>
    <row r="85" spans="1:76" outlineLevel="1">
      <c r="A85" s="105"/>
      <c r="B85" s="111" t="s">
        <v>228</v>
      </c>
      <c r="C85" s="112">
        <v>3</v>
      </c>
      <c r="D85" s="117" t="s">
        <v>573</v>
      </c>
      <c r="E85" s="105"/>
      <c r="F85" s="180" t="s">
        <v>477</v>
      </c>
      <c r="G85" s="143">
        <v>3</v>
      </c>
      <c r="H85" s="272" t="s">
        <v>478</v>
      </c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</row>
    <row r="86" spans="1:76" outlineLevel="1">
      <c r="A86" s="105"/>
      <c r="B86" s="113" t="s">
        <v>670</v>
      </c>
      <c r="C86" s="112">
        <v>3</v>
      </c>
      <c r="D86" s="117" t="s">
        <v>253</v>
      </c>
      <c r="E86" s="105"/>
      <c r="F86" s="180" t="s">
        <v>475</v>
      </c>
      <c r="G86" s="143">
        <v>3</v>
      </c>
      <c r="H86" s="272" t="s">
        <v>476</v>
      </c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</row>
    <row r="87" spans="1:76" outlineLevel="1">
      <c r="A87" s="105"/>
      <c r="B87" s="111" t="s">
        <v>254</v>
      </c>
      <c r="C87" s="112">
        <v>3</v>
      </c>
      <c r="D87" s="117" t="s">
        <v>255</v>
      </c>
      <c r="E87" s="105"/>
      <c r="F87" s="180" t="s">
        <v>473</v>
      </c>
      <c r="G87" s="143">
        <v>3</v>
      </c>
      <c r="H87" s="272" t="s">
        <v>474</v>
      </c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</row>
    <row r="88" spans="1:76" outlineLevel="1">
      <c r="A88" s="105"/>
      <c r="B88" s="113" t="s">
        <v>260</v>
      </c>
      <c r="C88" s="112">
        <v>3</v>
      </c>
      <c r="D88" s="117" t="s">
        <v>261</v>
      </c>
      <c r="E88" s="105"/>
      <c r="F88" s="180" t="s">
        <v>458</v>
      </c>
      <c r="G88" s="143">
        <v>3</v>
      </c>
      <c r="H88" s="272" t="s">
        <v>459</v>
      </c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</row>
    <row r="89" spans="1:76" outlineLevel="1">
      <c r="A89" s="105"/>
      <c r="B89" s="111" t="s">
        <v>229</v>
      </c>
      <c r="C89" s="112">
        <v>3</v>
      </c>
      <c r="D89" s="117" t="s">
        <v>219</v>
      </c>
      <c r="E89" s="105"/>
      <c r="F89" s="180" t="s">
        <v>456</v>
      </c>
      <c r="G89" s="143">
        <v>3</v>
      </c>
      <c r="H89" s="272" t="s">
        <v>457</v>
      </c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</row>
    <row r="90" spans="1:76" outlineLevel="1">
      <c r="A90" s="105"/>
      <c r="B90" s="113" t="s">
        <v>264</v>
      </c>
      <c r="C90" s="112">
        <v>3</v>
      </c>
      <c r="D90" s="117" t="s">
        <v>265</v>
      </c>
      <c r="E90" s="105"/>
      <c r="F90" s="180" t="s">
        <v>380</v>
      </c>
      <c r="G90" s="143">
        <v>3</v>
      </c>
      <c r="H90" s="272" t="s">
        <v>378</v>
      </c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</row>
    <row r="91" spans="1:76" outlineLevel="1">
      <c r="A91" s="105"/>
      <c r="B91" s="111" t="s">
        <v>230</v>
      </c>
      <c r="C91" s="112">
        <v>3</v>
      </c>
      <c r="D91" s="117" t="s">
        <v>220</v>
      </c>
      <c r="E91" s="105"/>
      <c r="F91" s="180" t="s">
        <v>383</v>
      </c>
      <c r="G91" s="143">
        <v>3</v>
      </c>
      <c r="H91" s="272" t="s">
        <v>386</v>
      </c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</row>
    <row r="92" spans="1:76" outlineLevel="1">
      <c r="A92" s="105"/>
      <c r="B92" s="113" t="s">
        <v>316</v>
      </c>
      <c r="C92" s="112">
        <v>3</v>
      </c>
      <c r="D92" s="117" t="s">
        <v>321</v>
      </c>
      <c r="E92" s="105"/>
      <c r="F92" s="180" t="s">
        <v>454</v>
      </c>
      <c r="G92" s="143">
        <v>3</v>
      </c>
      <c r="H92" s="272" t="s">
        <v>455</v>
      </c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</row>
    <row r="93" spans="1:76" outlineLevel="1">
      <c r="A93" s="105"/>
      <c r="B93" s="113" t="s">
        <v>358</v>
      </c>
      <c r="C93" s="112">
        <v>3</v>
      </c>
      <c r="D93" s="118" t="s">
        <v>359</v>
      </c>
      <c r="E93" s="105"/>
      <c r="F93" s="180" t="s">
        <v>452</v>
      </c>
      <c r="G93" s="143">
        <v>3</v>
      </c>
      <c r="H93" s="272" t="s">
        <v>453</v>
      </c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</row>
    <row r="94" spans="1:76" outlineLevel="1">
      <c r="A94" s="105"/>
      <c r="B94" s="111" t="s">
        <v>231</v>
      </c>
      <c r="C94" s="112">
        <v>3</v>
      </c>
      <c r="D94" s="117" t="s">
        <v>313</v>
      </c>
      <c r="E94" s="105"/>
      <c r="F94" s="182" t="s">
        <v>366</v>
      </c>
      <c r="G94" s="143">
        <v>3</v>
      </c>
      <c r="H94" s="272" t="s">
        <v>367</v>
      </c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</row>
    <row r="95" spans="1:76" outlineLevel="1">
      <c r="A95" s="105"/>
      <c r="B95" s="113" t="s">
        <v>326</v>
      </c>
      <c r="C95" s="112">
        <v>3</v>
      </c>
      <c r="D95" s="117" t="s">
        <v>327</v>
      </c>
      <c r="E95" s="105"/>
      <c r="F95" s="180" t="s">
        <v>450</v>
      </c>
      <c r="G95" s="143">
        <v>3</v>
      </c>
      <c r="H95" s="272" t="s">
        <v>451</v>
      </c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</row>
    <row r="96" spans="1:76" outlineLevel="1">
      <c r="A96" s="105"/>
      <c r="B96" s="113" t="s">
        <v>268</v>
      </c>
      <c r="C96" s="112">
        <v>3</v>
      </c>
      <c r="D96" s="117" t="s">
        <v>269</v>
      </c>
      <c r="E96" s="105"/>
      <c r="F96" s="180" t="s">
        <v>438</v>
      </c>
      <c r="G96" s="143">
        <v>3</v>
      </c>
      <c r="H96" s="272" t="s">
        <v>439</v>
      </c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</row>
    <row r="97" spans="1:76" outlineLevel="1">
      <c r="A97" s="105"/>
      <c r="B97" s="111" t="s">
        <v>270</v>
      </c>
      <c r="C97" s="112">
        <v>3</v>
      </c>
      <c r="D97" s="117" t="s">
        <v>271</v>
      </c>
      <c r="E97" s="105"/>
      <c r="F97" s="180" t="s">
        <v>440</v>
      </c>
      <c r="G97" s="143">
        <v>3</v>
      </c>
      <c r="H97" s="272" t="s">
        <v>441</v>
      </c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</row>
    <row r="98" spans="1:76" outlineLevel="1">
      <c r="A98" s="105"/>
      <c r="B98" s="113" t="s">
        <v>272</v>
      </c>
      <c r="C98" s="112">
        <v>3</v>
      </c>
      <c r="D98" s="117" t="s">
        <v>273</v>
      </c>
      <c r="E98" s="105"/>
      <c r="F98" s="180" t="s">
        <v>444</v>
      </c>
      <c r="G98" s="143">
        <v>3</v>
      </c>
      <c r="H98" s="272" t="s">
        <v>445</v>
      </c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</row>
    <row r="99" spans="1:76" outlineLevel="1">
      <c r="A99" s="105"/>
      <c r="B99" s="113" t="s">
        <v>330</v>
      </c>
      <c r="C99" s="112">
        <v>3</v>
      </c>
      <c r="D99" s="117" t="s">
        <v>331</v>
      </c>
      <c r="E99" s="105"/>
      <c r="F99" s="180" t="s">
        <v>442</v>
      </c>
      <c r="G99" s="143">
        <v>3</v>
      </c>
      <c r="H99" s="272" t="s">
        <v>443</v>
      </c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</row>
    <row r="100" spans="1:76" outlineLevel="1">
      <c r="A100" s="105"/>
      <c r="B100" s="111" t="s">
        <v>274</v>
      </c>
      <c r="C100" s="112">
        <v>3</v>
      </c>
      <c r="D100" s="117" t="s">
        <v>275</v>
      </c>
      <c r="E100" s="105"/>
      <c r="F100" s="180" t="s">
        <v>446</v>
      </c>
      <c r="G100" s="143">
        <v>3</v>
      </c>
      <c r="H100" s="272" t="s">
        <v>447</v>
      </c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</row>
    <row r="101" spans="1:76" outlineLevel="1">
      <c r="A101" s="105"/>
      <c r="B101" s="111" t="s">
        <v>232</v>
      </c>
      <c r="C101" s="112">
        <v>3</v>
      </c>
      <c r="D101" s="117" t="s">
        <v>221</v>
      </c>
      <c r="E101" s="105"/>
      <c r="F101" s="180" t="s">
        <v>448</v>
      </c>
      <c r="G101" s="143">
        <v>3</v>
      </c>
      <c r="H101" s="272" t="s">
        <v>449</v>
      </c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</row>
    <row r="102" spans="1:76" outlineLevel="1">
      <c r="A102" s="105"/>
      <c r="B102" s="111" t="s">
        <v>233</v>
      </c>
      <c r="C102" s="112">
        <v>3</v>
      </c>
      <c r="D102" s="117" t="s">
        <v>222</v>
      </c>
      <c r="E102" s="105"/>
      <c r="F102" s="180" t="s">
        <v>436</v>
      </c>
      <c r="G102" s="143">
        <v>3</v>
      </c>
      <c r="H102" s="272" t="s">
        <v>437</v>
      </c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</row>
    <row r="103" spans="1:76" outlineLevel="1">
      <c r="A103" s="105"/>
      <c r="B103" s="113" t="s">
        <v>360</v>
      </c>
      <c r="C103" s="112">
        <v>3</v>
      </c>
      <c r="D103" s="118" t="s">
        <v>361</v>
      </c>
      <c r="E103" s="105"/>
      <c r="F103" s="180" t="s">
        <v>390</v>
      </c>
      <c r="G103" s="143">
        <v>3</v>
      </c>
      <c r="H103" s="272" t="s">
        <v>391</v>
      </c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</row>
    <row r="104" spans="1:76" outlineLevel="1">
      <c r="A104" s="105"/>
      <c r="B104" s="113" t="s">
        <v>342</v>
      </c>
      <c r="C104" s="112">
        <v>3</v>
      </c>
      <c r="D104" s="118" t="s">
        <v>337</v>
      </c>
      <c r="E104" s="105"/>
      <c r="F104" s="180" t="s">
        <v>434</v>
      </c>
      <c r="G104" s="143">
        <v>3</v>
      </c>
      <c r="H104" s="272" t="s">
        <v>435</v>
      </c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</row>
    <row r="105" spans="1:76" outlineLevel="1">
      <c r="A105" s="105"/>
      <c r="B105" s="113" t="s">
        <v>276</v>
      </c>
      <c r="C105" s="112">
        <v>3</v>
      </c>
      <c r="D105" s="117" t="s">
        <v>277</v>
      </c>
      <c r="E105" s="105"/>
      <c r="F105" s="182" t="s">
        <v>370</v>
      </c>
      <c r="G105" s="143">
        <v>3</v>
      </c>
      <c r="H105" s="272" t="s">
        <v>371</v>
      </c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</row>
    <row r="106" spans="1:76" outlineLevel="1">
      <c r="A106" s="105"/>
      <c r="B106" s="113" t="s">
        <v>280</v>
      </c>
      <c r="C106" s="112">
        <v>3</v>
      </c>
      <c r="D106" s="117" t="s">
        <v>281</v>
      </c>
      <c r="E106" s="105"/>
      <c r="F106" s="180" t="s">
        <v>432</v>
      </c>
      <c r="G106" s="143">
        <v>3</v>
      </c>
      <c r="H106" s="272" t="s">
        <v>433</v>
      </c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</row>
    <row r="107" spans="1:76" outlineLevel="1">
      <c r="A107" s="105"/>
      <c r="B107" s="111" t="s">
        <v>234</v>
      </c>
      <c r="C107" s="112">
        <v>3</v>
      </c>
      <c r="D107" s="117" t="s">
        <v>223</v>
      </c>
      <c r="E107" s="105"/>
      <c r="F107" s="180" t="s">
        <v>430</v>
      </c>
      <c r="G107" s="143">
        <v>3</v>
      </c>
      <c r="H107" s="272" t="s">
        <v>431</v>
      </c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</row>
    <row r="108" spans="1:76" outlineLevel="1">
      <c r="A108" s="105"/>
      <c r="B108" s="113" t="s">
        <v>347</v>
      </c>
      <c r="C108" s="112">
        <v>3</v>
      </c>
      <c r="D108" s="118" t="s">
        <v>351</v>
      </c>
      <c r="E108" s="105"/>
      <c r="F108" s="180" t="s">
        <v>428</v>
      </c>
      <c r="G108" s="143">
        <v>3</v>
      </c>
      <c r="H108" s="272" t="s">
        <v>429</v>
      </c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</row>
    <row r="109" spans="1:76" outlineLevel="1">
      <c r="A109" s="105"/>
      <c r="B109" s="111" t="s">
        <v>235</v>
      </c>
      <c r="C109" s="112">
        <v>3</v>
      </c>
      <c r="D109" s="117" t="s">
        <v>237</v>
      </c>
      <c r="E109" s="105"/>
      <c r="F109" s="180" t="s">
        <v>424</v>
      </c>
      <c r="G109" s="143">
        <v>3</v>
      </c>
      <c r="H109" s="272" t="s">
        <v>425</v>
      </c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</row>
    <row r="110" spans="1:76" outlineLevel="1">
      <c r="A110" s="105"/>
      <c r="B110" s="111" t="s">
        <v>236</v>
      </c>
      <c r="C110" s="112">
        <v>3</v>
      </c>
      <c r="D110" s="117" t="s">
        <v>238</v>
      </c>
      <c r="E110" s="105"/>
      <c r="F110" s="180" t="s">
        <v>396</v>
      </c>
      <c r="G110" s="143">
        <v>3</v>
      </c>
      <c r="H110" s="181" t="s">
        <v>397</v>
      </c>
      <c r="I110" s="172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</row>
    <row r="111" spans="1:76" outlineLevel="1">
      <c r="A111" s="105"/>
      <c r="B111" s="113" t="s">
        <v>284</v>
      </c>
      <c r="C111" s="112">
        <v>3</v>
      </c>
      <c r="D111" s="117" t="s">
        <v>285</v>
      </c>
      <c r="E111" s="105"/>
      <c r="F111" s="180" t="s">
        <v>422</v>
      </c>
      <c r="G111" s="143">
        <v>3</v>
      </c>
      <c r="H111" s="181" t="s">
        <v>423</v>
      </c>
      <c r="I111" s="172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</row>
    <row r="112" spans="1:76" outlineLevel="1">
      <c r="A112" s="105"/>
      <c r="B112" s="111" t="s">
        <v>239</v>
      </c>
      <c r="C112" s="112">
        <v>3</v>
      </c>
      <c r="D112" s="117" t="s">
        <v>240</v>
      </c>
      <c r="E112" s="105"/>
      <c r="F112" s="180" t="s">
        <v>418</v>
      </c>
      <c r="G112" s="143">
        <v>3</v>
      </c>
      <c r="H112" s="181" t="s">
        <v>419</v>
      </c>
      <c r="I112" s="172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</row>
    <row r="113" spans="1:76" outlineLevel="1">
      <c r="A113" s="105"/>
      <c r="B113" s="111" t="s">
        <v>241</v>
      </c>
      <c r="C113" s="112">
        <v>3</v>
      </c>
      <c r="D113" s="117" t="s">
        <v>242</v>
      </c>
      <c r="E113" s="105"/>
      <c r="F113" s="180" t="s">
        <v>401</v>
      </c>
      <c r="G113" s="143">
        <v>3</v>
      </c>
      <c r="H113" s="181" t="s">
        <v>402</v>
      </c>
      <c r="I113" s="172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</row>
    <row r="114" spans="1:76" outlineLevel="1">
      <c r="A114" s="105"/>
      <c r="B114" s="113" t="s">
        <v>364</v>
      </c>
      <c r="C114" s="112">
        <v>3</v>
      </c>
      <c r="D114" s="118" t="s">
        <v>365</v>
      </c>
      <c r="E114" s="105"/>
      <c r="F114" s="180" t="s">
        <v>407</v>
      </c>
      <c r="G114" s="143">
        <v>3</v>
      </c>
      <c r="H114" s="181" t="s">
        <v>411</v>
      </c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</row>
    <row r="115" spans="1:76" outlineLevel="1">
      <c r="A115" s="105"/>
      <c r="B115" s="111" t="s">
        <v>286</v>
      </c>
      <c r="C115" s="112">
        <v>3</v>
      </c>
      <c r="D115" s="117" t="s">
        <v>287</v>
      </c>
      <c r="E115" s="105"/>
      <c r="F115" s="180" t="s">
        <v>381</v>
      </c>
      <c r="G115" s="143">
        <v>5</v>
      </c>
      <c r="H115" s="181" t="s">
        <v>379</v>
      </c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</row>
    <row r="116" spans="1:76" outlineLevel="1">
      <c r="A116" s="105"/>
      <c r="B116" s="111" t="s">
        <v>243</v>
      </c>
      <c r="C116" s="112">
        <v>3</v>
      </c>
      <c r="D116" s="117" t="s">
        <v>244</v>
      </c>
      <c r="E116" s="105"/>
      <c r="F116" s="180" t="s">
        <v>384</v>
      </c>
      <c r="G116" s="143">
        <v>5</v>
      </c>
      <c r="H116" s="181" t="s">
        <v>387</v>
      </c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</row>
    <row r="117" spans="1:76" outlineLevel="1">
      <c r="A117" s="105"/>
      <c r="B117" s="111" t="s">
        <v>245</v>
      </c>
      <c r="C117" s="112">
        <v>3</v>
      </c>
      <c r="D117" s="117" t="s">
        <v>246</v>
      </c>
      <c r="E117" s="105"/>
      <c r="F117" s="180" t="s">
        <v>392</v>
      </c>
      <c r="G117" s="143">
        <v>5</v>
      </c>
      <c r="H117" s="181" t="s">
        <v>393</v>
      </c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</row>
    <row r="118" spans="1:76" outlineLevel="1">
      <c r="A118" s="105"/>
      <c r="B118" s="113" t="s">
        <v>317</v>
      </c>
      <c r="C118" s="112">
        <v>4</v>
      </c>
      <c r="D118" s="117" t="s">
        <v>322</v>
      </c>
      <c r="E118" s="105"/>
      <c r="F118" s="180" t="s">
        <v>412</v>
      </c>
      <c r="G118" s="143">
        <v>5</v>
      </c>
      <c r="H118" s="181" t="s">
        <v>413</v>
      </c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</row>
    <row r="119" spans="1:76" outlineLevel="1">
      <c r="A119" s="105"/>
      <c r="B119" s="113" t="s">
        <v>341</v>
      </c>
      <c r="C119" s="112">
        <v>4</v>
      </c>
      <c r="D119" s="118" t="s">
        <v>338</v>
      </c>
      <c r="E119" s="105"/>
      <c r="F119" s="180" t="s">
        <v>398</v>
      </c>
      <c r="G119" s="143">
        <v>5</v>
      </c>
      <c r="H119" s="181" t="s">
        <v>399</v>
      </c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</row>
    <row r="120" spans="1:76" outlineLevel="1">
      <c r="A120" s="105"/>
      <c r="B120" s="113" t="s">
        <v>348</v>
      </c>
      <c r="C120" s="112">
        <v>4</v>
      </c>
      <c r="D120" s="118" t="s">
        <v>353</v>
      </c>
      <c r="E120" s="105"/>
      <c r="F120" s="180" t="s">
        <v>414</v>
      </c>
      <c r="G120" s="143">
        <v>5</v>
      </c>
      <c r="H120" s="181" t="s">
        <v>415</v>
      </c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</row>
    <row r="121" spans="1:76" outlineLevel="1">
      <c r="A121" s="105"/>
      <c r="B121" s="113" t="s">
        <v>311</v>
      </c>
      <c r="C121" s="112">
        <v>5</v>
      </c>
      <c r="D121" s="117" t="s">
        <v>312</v>
      </c>
      <c r="E121" s="105"/>
      <c r="F121" s="180" t="s">
        <v>404</v>
      </c>
      <c r="G121" s="143">
        <v>5</v>
      </c>
      <c r="H121" s="181" t="s">
        <v>405</v>
      </c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</row>
    <row r="122" spans="1:76" outlineLevel="1">
      <c r="A122" s="105"/>
      <c r="B122" s="111" t="s">
        <v>293</v>
      </c>
      <c r="C122" s="112">
        <v>5</v>
      </c>
      <c r="D122" s="117" t="s">
        <v>294</v>
      </c>
      <c r="E122" s="105"/>
      <c r="F122" s="180" t="s">
        <v>408</v>
      </c>
      <c r="G122" s="143">
        <v>5</v>
      </c>
      <c r="H122" s="181" t="s">
        <v>409</v>
      </c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</row>
    <row r="123" spans="1:76" outlineLevel="1">
      <c r="A123" s="105"/>
      <c r="B123" s="111" t="s">
        <v>295</v>
      </c>
      <c r="C123" s="112">
        <v>5</v>
      </c>
      <c r="D123" s="117" t="s">
        <v>296</v>
      </c>
      <c r="E123" s="105"/>
      <c r="F123" s="180" t="s">
        <v>557</v>
      </c>
      <c r="G123" s="112">
        <v>3</v>
      </c>
      <c r="H123" s="117" t="s">
        <v>516</v>
      </c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</row>
    <row r="124" spans="1:76" outlineLevel="1">
      <c r="A124" s="105"/>
      <c r="B124" s="113" t="s">
        <v>297</v>
      </c>
      <c r="C124" s="112">
        <v>5</v>
      </c>
      <c r="D124" s="117" t="s">
        <v>302</v>
      </c>
      <c r="E124" s="105"/>
      <c r="F124" s="180" t="s">
        <v>556</v>
      </c>
      <c r="G124" s="112">
        <v>3</v>
      </c>
      <c r="H124" s="117" t="s">
        <v>517</v>
      </c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</row>
    <row r="125" spans="1:76" outlineLevel="1">
      <c r="A125" s="105"/>
      <c r="B125" s="111" t="s">
        <v>299</v>
      </c>
      <c r="C125" s="112">
        <v>5</v>
      </c>
      <c r="D125" s="117" t="s">
        <v>304</v>
      </c>
      <c r="E125" s="105"/>
      <c r="F125" s="180" t="s">
        <v>565</v>
      </c>
      <c r="G125" s="112">
        <v>1</v>
      </c>
      <c r="H125" s="117" t="s">
        <v>508</v>
      </c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</row>
    <row r="126" spans="1:76" outlineLevel="1">
      <c r="A126" s="105"/>
      <c r="B126" s="113" t="s">
        <v>298</v>
      </c>
      <c r="C126" s="112">
        <v>5</v>
      </c>
      <c r="D126" s="117" t="s">
        <v>303</v>
      </c>
      <c r="E126" s="105"/>
      <c r="F126" s="180" t="s">
        <v>564</v>
      </c>
      <c r="G126" s="112">
        <v>3</v>
      </c>
      <c r="H126" s="117" t="s">
        <v>509</v>
      </c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</row>
    <row r="127" spans="1:76" outlineLevel="1">
      <c r="A127" s="105"/>
      <c r="B127" s="111" t="s">
        <v>300</v>
      </c>
      <c r="C127" s="112">
        <v>5</v>
      </c>
      <c r="D127" s="117" t="s">
        <v>305</v>
      </c>
      <c r="E127" s="105"/>
      <c r="F127" s="180" t="s">
        <v>563</v>
      </c>
      <c r="G127" s="112">
        <v>1</v>
      </c>
      <c r="H127" s="117" t="s">
        <v>510</v>
      </c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</row>
    <row r="128" spans="1:76" outlineLevel="1">
      <c r="A128" s="105"/>
      <c r="B128" s="113" t="s">
        <v>301</v>
      </c>
      <c r="C128" s="112">
        <v>5</v>
      </c>
      <c r="D128" s="117" t="s">
        <v>306</v>
      </c>
      <c r="E128" s="105"/>
      <c r="F128" s="180" t="s">
        <v>562</v>
      </c>
      <c r="G128" s="112">
        <v>1</v>
      </c>
      <c r="H128" s="117" t="s">
        <v>511</v>
      </c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</row>
    <row r="129" spans="1:76" outlineLevel="1">
      <c r="A129" s="105"/>
      <c r="B129" s="113" t="s">
        <v>307</v>
      </c>
      <c r="C129" s="112">
        <v>5</v>
      </c>
      <c r="D129" s="117" t="s">
        <v>308</v>
      </c>
      <c r="E129" s="105"/>
      <c r="F129" s="180" t="s">
        <v>561</v>
      </c>
      <c r="G129" s="112">
        <v>3</v>
      </c>
      <c r="H129" s="117" t="s">
        <v>512</v>
      </c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</row>
    <row r="130" spans="1:76" outlineLevel="1">
      <c r="A130" s="105"/>
      <c r="B130" s="111" t="s">
        <v>262</v>
      </c>
      <c r="C130" s="112">
        <v>5</v>
      </c>
      <c r="D130" s="117" t="s">
        <v>263</v>
      </c>
      <c r="E130" s="105"/>
      <c r="F130" s="180" t="s">
        <v>560</v>
      </c>
      <c r="G130" s="112">
        <v>3</v>
      </c>
      <c r="H130" s="117" t="s">
        <v>513</v>
      </c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</row>
    <row r="131" spans="1:76" outlineLevel="1">
      <c r="A131" s="105"/>
      <c r="B131" s="113" t="s">
        <v>318</v>
      </c>
      <c r="C131" s="112">
        <v>5</v>
      </c>
      <c r="D131" s="117" t="s">
        <v>323</v>
      </c>
      <c r="E131" s="105"/>
      <c r="F131" s="195" t="s">
        <v>554</v>
      </c>
      <c r="G131" s="143">
        <v>1</v>
      </c>
      <c r="H131" s="114" t="s">
        <v>518</v>
      </c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</row>
    <row r="132" spans="1:76" outlineLevel="1">
      <c r="A132" s="105"/>
      <c r="B132" s="113" t="s">
        <v>328</v>
      </c>
      <c r="C132" s="112">
        <v>5</v>
      </c>
      <c r="D132" s="117" t="s">
        <v>329</v>
      </c>
      <c r="E132" s="105"/>
      <c r="F132" s="195" t="s">
        <v>553</v>
      </c>
      <c r="G132" s="143">
        <v>1</v>
      </c>
      <c r="H132" s="114" t="s">
        <v>519</v>
      </c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</row>
    <row r="133" spans="1:76" outlineLevel="1">
      <c r="A133" s="105"/>
      <c r="B133" s="113" t="s">
        <v>332</v>
      </c>
      <c r="C133" s="112">
        <v>5</v>
      </c>
      <c r="D133" s="117" t="s">
        <v>333</v>
      </c>
      <c r="E133" s="105"/>
      <c r="F133" s="195" t="s">
        <v>552</v>
      </c>
      <c r="G133" s="143">
        <v>3</v>
      </c>
      <c r="H133" s="114" t="s">
        <v>520</v>
      </c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</row>
    <row r="134" spans="1:76" outlineLevel="1">
      <c r="A134" s="105"/>
      <c r="B134" s="113" t="s">
        <v>340</v>
      </c>
      <c r="C134" s="112">
        <v>5</v>
      </c>
      <c r="D134" s="118" t="s">
        <v>339</v>
      </c>
      <c r="E134" s="105"/>
      <c r="F134" s="195" t="s">
        <v>551</v>
      </c>
      <c r="G134" s="143">
        <v>3</v>
      </c>
      <c r="H134" s="114" t="s">
        <v>521</v>
      </c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</row>
    <row r="135" spans="1:76" outlineLevel="1">
      <c r="A135" s="105"/>
      <c r="B135" s="113" t="s">
        <v>349</v>
      </c>
      <c r="C135" s="112">
        <v>5</v>
      </c>
      <c r="D135" s="118" t="s">
        <v>352</v>
      </c>
      <c r="E135" s="105"/>
      <c r="F135" s="195" t="s">
        <v>550</v>
      </c>
      <c r="G135" s="143">
        <v>3</v>
      </c>
      <c r="H135" s="114" t="s">
        <v>522</v>
      </c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</row>
    <row r="136" spans="1:76" outlineLevel="1">
      <c r="A136" s="105"/>
      <c r="B136" s="113" t="s">
        <v>309</v>
      </c>
      <c r="C136" s="112">
        <v>5</v>
      </c>
      <c r="D136" s="117" t="s">
        <v>310</v>
      </c>
      <c r="E136" s="105"/>
      <c r="F136" s="195" t="s">
        <v>549</v>
      </c>
      <c r="G136" s="143">
        <v>3</v>
      </c>
      <c r="H136" s="114" t="s">
        <v>523</v>
      </c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</row>
    <row r="137" spans="1:76" outlineLevel="1">
      <c r="A137" s="105"/>
      <c r="B137" s="186" t="s">
        <v>541</v>
      </c>
      <c r="C137" s="143">
        <v>3</v>
      </c>
      <c r="D137" s="114" t="s">
        <v>498</v>
      </c>
      <c r="E137" s="105"/>
      <c r="F137" s="180" t="s">
        <v>548</v>
      </c>
      <c r="G137" s="143">
        <v>5</v>
      </c>
      <c r="H137" s="181" t="s">
        <v>417</v>
      </c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5"/>
      <c r="BN137" s="105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</row>
    <row r="138" spans="1:76" outlineLevel="1">
      <c r="A138" s="105"/>
      <c r="B138" s="186" t="s">
        <v>542</v>
      </c>
      <c r="C138" s="143">
        <v>3</v>
      </c>
      <c r="D138" s="114" t="s">
        <v>499</v>
      </c>
      <c r="E138" s="105"/>
      <c r="F138" s="180" t="s">
        <v>566</v>
      </c>
      <c r="G138" s="112">
        <v>1</v>
      </c>
      <c r="H138" s="117" t="s">
        <v>504</v>
      </c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</row>
    <row r="139" spans="1:76" outlineLevel="1">
      <c r="A139" s="105"/>
      <c r="B139" s="186" t="s">
        <v>532</v>
      </c>
      <c r="C139" s="143">
        <v>1</v>
      </c>
      <c r="D139" s="114" t="s">
        <v>487</v>
      </c>
      <c r="E139" s="105"/>
      <c r="F139" s="180" t="s">
        <v>567</v>
      </c>
      <c r="G139" s="112">
        <v>3</v>
      </c>
      <c r="H139" s="117" t="s">
        <v>505</v>
      </c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</row>
    <row r="140" spans="1:76" outlineLevel="1">
      <c r="A140" s="105"/>
      <c r="B140" s="186" t="s">
        <v>533</v>
      </c>
      <c r="C140" s="143">
        <v>1</v>
      </c>
      <c r="D140" s="114" t="s">
        <v>488</v>
      </c>
      <c r="E140" s="105"/>
      <c r="F140" s="180" t="s">
        <v>568</v>
      </c>
      <c r="G140" s="112">
        <v>3</v>
      </c>
      <c r="H140" s="117" t="s">
        <v>506</v>
      </c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</row>
    <row r="141" spans="1:76" outlineLevel="1">
      <c r="A141" s="105"/>
      <c r="B141" s="186" t="s">
        <v>534</v>
      </c>
      <c r="C141" s="143">
        <v>3</v>
      </c>
      <c r="D141" s="114" t="s">
        <v>489</v>
      </c>
      <c r="E141" s="105"/>
      <c r="F141" s="180" t="s">
        <v>558</v>
      </c>
      <c r="G141" s="112">
        <v>3</v>
      </c>
      <c r="H141" s="117" t="s">
        <v>515</v>
      </c>
      <c r="I141" s="18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</row>
    <row r="142" spans="1:76" ht="15.75" outlineLevel="1" thickBot="1">
      <c r="A142" s="105"/>
      <c r="B142" s="186" t="s">
        <v>535</v>
      </c>
      <c r="C142" s="143">
        <v>3</v>
      </c>
      <c r="D142" s="114" t="s">
        <v>491</v>
      </c>
      <c r="E142" s="105"/>
      <c r="F142" s="183" t="s">
        <v>559</v>
      </c>
      <c r="G142" s="115">
        <v>3</v>
      </c>
      <c r="H142" s="119" t="s">
        <v>514</v>
      </c>
      <c r="I142" s="18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</row>
    <row r="143" spans="1:76" outlineLevel="1">
      <c r="A143" s="105"/>
      <c r="B143" s="186" t="s">
        <v>536</v>
      </c>
      <c r="C143" s="143">
        <v>3</v>
      </c>
      <c r="D143" s="114" t="s">
        <v>492</v>
      </c>
      <c r="E143" s="105"/>
      <c r="I143" s="18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</row>
    <row r="144" spans="1:76" outlineLevel="1">
      <c r="A144" s="105"/>
      <c r="B144" s="186" t="s">
        <v>537</v>
      </c>
      <c r="C144" s="143">
        <v>3</v>
      </c>
      <c r="D144" s="114" t="s">
        <v>493</v>
      </c>
      <c r="E144" s="105"/>
      <c r="I144" s="18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</row>
    <row r="145" spans="1:76" outlineLevel="1">
      <c r="A145" s="105"/>
      <c r="B145" s="186" t="s">
        <v>538</v>
      </c>
      <c r="C145" s="143">
        <v>3</v>
      </c>
      <c r="D145" s="114" t="s">
        <v>494</v>
      </c>
      <c r="E145" s="105"/>
      <c r="I145" s="18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</row>
    <row r="146" spans="1:76" ht="15.75" outlineLevel="1" thickBot="1">
      <c r="A146" s="105"/>
      <c r="B146" s="186" t="s">
        <v>543</v>
      </c>
      <c r="C146" s="143">
        <v>1</v>
      </c>
      <c r="D146" s="114" t="s">
        <v>500</v>
      </c>
      <c r="E146" s="105"/>
      <c r="I146" s="18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</row>
    <row r="147" spans="1:76" ht="15.75" outlineLevel="1" thickBot="1">
      <c r="A147" s="105"/>
      <c r="B147" s="186" t="s">
        <v>544</v>
      </c>
      <c r="C147" s="143">
        <v>1</v>
      </c>
      <c r="D147" s="114" t="s">
        <v>501</v>
      </c>
      <c r="E147" s="105"/>
      <c r="F147" s="187" t="s">
        <v>571</v>
      </c>
      <c r="G147" s="188" t="s">
        <v>203</v>
      </c>
      <c r="H147" s="189" t="s">
        <v>288</v>
      </c>
      <c r="I147" s="18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</row>
    <row r="148" spans="1:76" ht="15.75" outlineLevel="1" thickBot="1">
      <c r="A148" s="105"/>
      <c r="B148" s="186" t="s">
        <v>545</v>
      </c>
      <c r="C148" s="143">
        <v>3</v>
      </c>
      <c r="D148" s="114" t="s">
        <v>502</v>
      </c>
      <c r="E148" s="105"/>
      <c r="F148" s="190" t="s">
        <v>224</v>
      </c>
      <c r="G148" s="191">
        <v>0</v>
      </c>
      <c r="H148" s="192" t="s">
        <v>216</v>
      </c>
      <c r="I148" s="18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</row>
    <row r="149" spans="1:76" ht="15.75" outlineLevel="1" thickBot="1">
      <c r="A149" s="105"/>
      <c r="B149" s="186" t="s">
        <v>546</v>
      </c>
      <c r="C149" s="143">
        <v>3</v>
      </c>
      <c r="D149" s="114" t="s">
        <v>495</v>
      </c>
      <c r="E149" s="105"/>
      <c r="F149" s="148" t="s">
        <v>555</v>
      </c>
      <c r="G149" s="144">
        <v>0</v>
      </c>
      <c r="H149" s="205" t="s">
        <v>416</v>
      </c>
      <c r="I149" s="18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</row>
    <row r="150" spans="1:76" outlineLevel="1">
      <c r="A150" s="105"/>
      <c r="B150" s="186" t="s">
        <v>547</v>
      </c>
      <c r="C150" s="143">
        <v>5</v>
      </c>
      <c r="D150" s="114" t="s">
        <v>503</v>
      </c>
      <c r="E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</row>
    <row r="151" spans="1:76" outlineLevel="1">
      <c r="A151" s="105"/>
      <c r="B151" s="113" t="s">
        <v>530</v>
      </c>
      <c r="C151" s="112">
        <v>1</v>
      </c>
      <c r="D151" s="117" t="s">
        <v>650</v>
      </c>
      <c r="E151" s="105"/>
      <c r="F151" s="204"/>
      <c r="G151" s="204"/>
      <c r="H151" s="204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</row>
    <row r="152" spans="1:76" outlineLevel="1">
      <c r="A152" s="105"/>
      <c r="B152" s="113" t="s">
        <v>531</v>
      </c>
      <c r="C152" s="112">
        <v>3</v>
      </c>
      <c r="D152" s="117" t="s">
        <v>486</v>
      </c>
      <c r="E152" s="105"/>
      <c r="F152" s="204"/>
      <c r="G152" s="204"/>
      <c r="H152" s="204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</row>
    <row r="153" spans="1:76" outlineLevel="1">
      <c r="A153" s="105"/>
      <c r="B153" s="186" t="s">
        <v>539</v>
      </c>
      <c r="C153" s="143">
        <v>3</v>
      </c>
      <c r="D153" s="114" t="s">
        <v>496</v>
      </c>
      <c r="E153" s="105"/>
      <c r="F153" s="204"/>
      <c r="G153" s="204"/>
      <c r="H153" s="204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</row>
    <row r="154" spans="1:76" ht="15.75" outlineLevel="1" thickBot="1">
      <c r="A154" s="105"/>
      <c r="B154" s="217" t="s">
        <v>540</v>
      </c>
      <c r="C154" s="144">
        <v>3</v>
      </c>
      <c r="D154" s="202" t="s">
        <v>497</v>
      </c>
      <c r="E154" s="105"/>
      <c r="F154" s="203"/>
      <c r="G154" s="203"/>
      <c r="H154" s="203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</row>
    <row r="155" spans="1:76" outlineLevel="1">
      <c r="A155" s="105"/>
      <c r="E155" s="105"/>
      <c r="F155" s="204"/>
      <c r="G155" s="204"/>
      <c r="H155" s="204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</row>
    <row r="156" spans="1:76" outlineLevel="1">
      <c r="A156" s="105"/>
      <c r="E156" s="105"/>
      <c r="F156" s="204"/>
      <c r="G156" s="204"/>
      <c r="H156" s="204"/>
      <c r="I156" s="201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</row>
    <row r="157" spans="1:76" outlineLevel="1">
      <c r="A157" s="105"/>
      <c r="E157" s="105"/>
      <c r="F157" s="185"/>
      <c r="G157" s="185"/>
      <c r="H157" s="185"/>
      <c r="I157" s="104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</row>
    <row r="158" spans="1:76" ht="15.75" outlineLevel="1" thickBot="1">
      <c r="A158" s="105"/>
      <c r="E158" s="105"/>
      <c r="F158" s="185"/>
      <c r="G158" s="185"/>
      <c r="H158" s="185"/>
      <c r="I158" s="104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</row>
    <row r="159" spans="1:76" ht="15.75" outlineLevel="1" thickBot="1">
      <c r="A159" s="105"/>
      <c r="B159" s="138" t="s">
        <v>569</v>
      </c>
      <c r="C159" s="139" t="s">
        <v>203</v>
      </c>
      <c r="D159" s="140" t="s">
        <v>292</v>
      </c>
      <c r="E159" s="138" t="s">
        <v>570</v>
      </c>
      <c r="F159" s="139" t="s">
        <v>203</v>
      </c>
      <c r="G159" s="140" t="s">
        <v>292</v>
      </c>
      <c r="H159" s="185"/>
      <c r="I159" s="104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</row>
    <row r="160" spans="1:76" outlineLevel="1">
      <c r="A160" s="105"/>
      <c r="B160" s="145" t="s">
        <v>541</v>
      </c>
      <c r="C160" s="142">
        <v>3</v>
      </c>
      <c r="D160" s="146" t="s">
        <v>498</v>
      </c>
      <c r="E160" s="206" t="s">
        <v>557</v>
      </c>
      <c r="F160" s="124">
        <v>3</v>
      </c>
      <c r="G160" s="121" t="s">
        <v>516</v>
      </c>
      <c r="H160" s="185"/>
      <c r="I160" s="104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</row>
    <row r="161" spans="1:76" outlineLevel="1">
      <c r="A161" s="105"/>
      <c r="B161" s="141" t="s">
        <v>542</v>
      </c>
      <c r="C161" s="143">
        <v>3</v>
      </c>
      <c r="D161" s="107" t="s">
        <v>499</v>
      </c>
      <c r="E161" s="147" t="s">
        <v>556</v>
      </c>
      <c r="F161" s="112">
        <v>3</v>
      </c>
      <c r="G161" s="122" t="s">
        <v>517</v>
      </c>
      <c r="H161" s="185"/>
      <c r="I161" s="104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</row>
    <row r="162" spans="1:76" outlineLevel="1">
      <c r="A162" s="105"/>
      <c r="B162" s="141" t="s">
        <v>532</v>
      </c>
      <c r="C162" s="143">
        <v>1</v>
      </c>
      <c r="D162" s="107" t="s">
        <v>487</v>
      </c>
      <c r="E162" s="147" t="s">
        <v>565</v>
      </c>
      <c r="F162" s="112">
        <v>1</v>
      </c>
      <c r="G162" s="122" t="s">
        <v>508</v>
      </c>
      <c r="H162" s="185"/>
      <c r="I162" s="104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</row>
    <row r="163" spans="1:76" outlineLevel="1">
      <c r="A163" s="105"/>
      <c r="B163" s="141" t="s">
        <v>533</v>
      </c>
      <c r="C163" s="143">
        <v>1</v>
      </c>
      <c r="D163" s="107" t="s">
        <v>488</v>
      </c>
      <c r="E163" s="147" t="s">
        <v>564</v>
      </c>
      <c r="F163" s="112">
        <v>3</v>
      </c>
      <c r="G163" s="122" t="s">
        <v>509</v>
      </c>
      <c r="I163" s="104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</row>
    <row r="164" spans="1:76" outlineLevel="1">
      <c r="A164" s="105"/>
      <c r="B164" s="141" t="s">
        <v>534</v>
      </c>
      <c r="C164" s="143">
        <v>3</v>
      </c>
      <c r="D164" s="107" t="s">
        <v>489</v>
      </c>
      <c r="E164" s="147" t="s">
        <v>563</v>
      </c>
      <c r="F164" s="112">
        <v>1</v>
      </c>
      <c r="G164" s="122" t="s">
        <v>510</v>
      </c>
      <c r="I164" s="104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</row>
    <row r="165" spans="1:76" outlineLevel="1">
      <c r="A165" s="105"/>
      <c r="B165" s="141" t="s">
        <v>535</v>
      </c>
      <c r="C165" s="143">
        <v>3</v>
      </c>
      <c r="D165" s="107" t="s">
        <v>491</v>
      </c>
      <c r="E165" s="147" t="s">
        <v>562</v>
      </c>
      <c r="F165" s="112">
        <v>1</v>
      </c>
      <c r="G165" s="122" t="s">
        <v>511</v>
      </c>
      <c r="I165" s="104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</row>
    <row r="166" spans="1:76" outlineLevel="1">
      <c r="A166" s="105"/>
      <c r="B166" s="141" t="s">
        <v>536</v>
      </c>
      <c r="C166" s="143">
        <v>3</v>
      </c>
      <c r="D166" s="107" t="s">
        <v>492</v>
      </c>
      <c r="E166" s="147" t="s">
        <v>561</v>
      </c>
      <c r="F166" s="112">
        <v>3</v>
      </c>
      <c r="G166" s="122" t="s">
        <v>512</v>
      </c>
      <c r="I166" s="104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</row>
    <row r="167" spans="1:76" outlineLevel="1">
      <c r="A167" s="105"/>
      <c r="B167" s="141" t="s">
        <v>537</v>
      </c>
      <c r="C167" s="143">
        <v>3</v>
      </c>
      <c r="D167" s="107" t="s">
        <v>493</v>
      </c>
      <c r="E167" s="147" t="s">
        <v>560</v>
      </c>
      <c r="F167" s="112">
        <v>3</v>
      </c>
      <c r="G167" s="122" t="s">
        <v>513</v>
      </c>
      <c r="H167" s="185"/>
      <c r="I167" s="104"/>
      <c r="J167" s="18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</row>
    <row r="168" spans="1:76" outlineLevel="1">
      <c r="A168" s="105"/>
      <c r="B168" s="141" t="s">
        <v>538</v>
      </c>
      <c r="C168" s="143">
        <v>3</v>
      </c>
      <c r="D168" s="107" t="s">
        <v>494</v>
      </c>
      <c r="E168" s="184" t="s">
        <v>554</v>
      </c>
      <c r="F168" s="143">
        <v>1</v>
      </c>
      <c r="G168" s="107" t="s">
        <v>518</v>
      </c>
      <c r="H168" s="185"/>
      <c r="I168" s="104"/>
      <c r="J168" s="18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</row>
    <row r="169" spans="1:76" outlineLevel="1">
      <c r="A169" s="105"/>
      <c r="B169" s="141" t="s">
        <v>543</v>
      </c>
      <c r="C169" s="143">
        <v>1</v>
      </c>
      <c r="D169" s="107" t="s">
        <v>500</v>
      </c>
      <c r="E169" s="184" t="s">
        <v>553</v>
      </c>
      <c r="F169" s="143">
        <v>1</v>
      </c>
      <c r="G169" s="107" t="s">
        <v>519</v>
      </c>
      <c r="H169" s="106"/>
      <c r="I169" s="104"/>
      <c r="J169" s="18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</row>
    <row r="170" spans="1:76" outlineLevel="1">
      <c r="A170" s="105"/>
      <c r="B170" s="141" t="s">
        <v>544</v>
      </c>
      <c r="C170" s="143">
        <v>1</v>
      </c>
      <c r="D170" s="107" t="s">
        <v>501</v>
      </c>
      <c r="E170" s="184" t="s">
        <v>552</v>
      </c>
      <c r="F170" s="143">
        <v>3</v>
      </c>
      <c r="G170" s="107" t="s">
        <v>520</v>
      </c>
      <c r="H170" s="106"/>
      <c r="I170" s="104"/>
      <c r="J170" s="185"/>
      <c r="K170" s="105"/>
      <c r="L170" s="105" t="e">
        <f ca="1">OFFSET(colav,MATCH(K170,color,0)-1,0,COUNTIF(color,K170))</f>
        <v>#N/A</v>
      </c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</row>
    <row r="171" spans="1:76" outlineLevel="1">
      <c r="A171" s="105"/>
      <c r="B171" s="141" t="s">
        <v>545</v>
      </c>
      <c r="C171" s="143">
        <v>3</v>
      </c>
      <c r="D171" s="107" t="s">
        <v>502</v>
      </c>
      <c r="E171" s="184" t="s">
        <v>551</v>
      </c>
      <c r="F171" s="143">
        <v>3</v>
      </c>
      <c r="G171" s="107" t="s">
        <v>521</v>
      </c>
      <c r="H171" s="106"/>
      <c r="I171" s="104"/>
      <c r="J171" s="18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</row>
    <row r="172" spans="1:76" outlineLevel="1">
      <c r="A172" s="105"/>
      <c r="B172" s="141" t="s">
        <v>546</v>
      </c>
      <c r="C172" s="143">
        <v>3</v>
      </c>
      <c r="D172" s="107" t="s">
        <v>495</v>
      </c>
      <c r="E172" s="184" t="s">
        <v>550</v>
      </c>
      <c r="F172" s="143">
        <v>3</v>
      </c>
      <c r="G172" s="107" t="s">
        <v>522</v>
      </c>
      <c r="H172" s="106"/>
      <c r="I172" s="104"/>
      <c r="J172" s="18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</row>
    <row r="173" spans="1:76" outlineLevel="1">
      <c r="A173" s="105"/>
      <c r="B173" s="141" t="s">
        <v>547</v>
      </c>
      <c r="C173" s="143">
        <v>5</v>
      </c>
      <c r="D173" s="107" t="s">
        <v>503</v>
      </c>
      <c r="E173" s="184" t="s">
        <v>549</v>
      </c>
      <c r="F173" s="143">
        <v>3</v>
      </c>
      <c r="G173" s="107" t="s">
        <v>523</v>
      </c>
      <c r="H173" s="106"/>
      <c r="I173" s="104"/>
      <c r="J173" s="18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</row>
    <row r="174" spans="1:76" outlineLevel="1">
      <c r="A174" s="105"/>
      <c r="B174" s="109" t="s">
        <v>530</v>
      </c>
      <c r="C174" s="112">
        <v>1</v>
      </c>
      <c r="D174" s="122" t="s">
        <v>485</v>
      </c>
      <c r="E174" s="147" t="s">
        <v>548</v>
      </c>
      <c r="F174" s="143">
        <v>5</v>
      </c>
      <c r="G174" s="199" t="s">
        <v>417</v>
      </c>
      <c r="H174" s="106"/>
      <c r="I174" s="104"/>
      <c r="J174" s="18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</row>
    <row r="175" spans="1:76" outlineLevel="1">
      <c r="A175" s="105"/>
      <c r="B175" s="109" t="s">
        <v>531</v>
      </c>
      <c r="C175" s="112">
        <v>3</v>
      </c>
      <c r="D175" s="122" t="s">
        <v>486</v>
      </c>
      <c r="E175" s="147" t="s">
        <v>566</v>
      </c>
      <c r="F175" s="112">
        <v>1</v>
      </c>
      <c r="G175" s="122" t="s">
        <v>504</v>
      </c>
      <c r="H175" s="106"/>
      <c r="I175" s="104"/>
      <c r="J175" s="18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</row>
    <row r="176" spans="1:76" outlineLevel="1">
      <c r="A176" s="105"/>
      <c r="B176" s="141" t="s">
        <v>539</v>
      </c>
      <c r="C176" s="143">
        <v>3</v>
      </c>
      <c r="D176" s="107" t="s">
        <v>496</v>
      </c>
      <c r="E176" s="147" t="s">
        <v>567</v>
      </c>
      <c r="F176" s="112">
        <v>3</v>
      </c>
      <c r="G176" s="122" t="s">
        <v>505</v>
      </c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</row>
    <row r="177" spans="1:76" outlineLevel="1">
      <c r="A177" s="105"/>
      <c r="B177" s="141" t="s">
        <v>540</v>
      </c>
      <c r="C177" s="143">
        <v>3</v>
      </c>
      <c r="D177" s="107" t="s">
        <v>497</v>
      </c>
      <c r="E177" s="147" t="s">
        <v>568</v>
      </c>
      <c r="F177" s="112">
        <v>3</v>
      </c>
      <c r="G177" s="122" t="s">
        <v>506</v>
      </c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</row>
    <row r="178" spans="1:76" ht="15.75" outlineLevel="1" thickBot="1">
      <c r="A178" s="105"/>
      <c r="B178" s="110"/>
      <c r="C178" s="115">
        <v>0</v>
      </c>
      <c r="D178" s="123"/>
      <c r="E178" s="147" t="s">
        <v>558</v>
      </c>
      <c r="F178" s="112">
        <v>3</v>
      </c>
      <c r="G178" s="122" t="s">
        <v>515</v>
      </c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</row>
    <row r="179" spans="1:76" outlineLevel="1">
      <c r="A179" s="105"/>
      <c r="E179" s="147" t="s">
        <v>559</v>
      </c>
      <c r="F179" s="112">
        <v>3</v>
      </c>
      <c r="G179" s="122" t="s">
        <v>514</v>
      </c>
      <c r="H179" s="201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</row>
    <row r="180" spans="1:76" ht="15.75" outlineLevel="1" thickBot="1">
      <c r="A180" s="105"/>
      <c r="E180" s="148"/>
      <c r="F180" s="144">
        <v>0</v>
      </c>
      <c r="G180" s="205"/>
      <c r="H180" s="120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</row>
    <row r="181" spans="1:76">
      <c r="A181" s="105"/>
      <c r="E181" s="105"/>
      <c r="G181" s="185"/>
      <c r="H181" s="120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</row>
    <row r="182" spans="1:76" ht="15.75" outlineLevel="1" thickBot="1">
      <c r="A182" s="105"/>
      <c r="E182" s="105"/>
      <c r="G182" s="185"/>
      <c r="H182" s="120"/>
      <c r="J182" s="201"/>
      <c r="K182" s="201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</row>
    <row r="183" spans="1:76" ht="15.75" outlineLevel="1" thickBot="1">
      <c r="A183" s="105"/>
      <c r="B183" s="284" t="s">
        <v>581</v>
      </c>
      <c r="C183" s="284" t="s">
        <v>577</v>
      </c>
      <c r="D183" s="284" t="s">
        <v>588</v>
      </c>
      <c r="E183" s="284" t="s">
        <v>578</v>
      </c>
      <c r="G183" s="185"/>
      <c r="H183" s="120"/>
      <c r="J183" s="120"/>
      <c r="K183" s="201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</row>
    <row r="184" spans="1:76" outlineLevel="1">
      <c r="A184" s="105"/>
      <c r="B184" s="290" t="s">
        <v>176</v>
      </c>
      <c r="C184" s="291" t="s">
        <v>176</v>
      </c>
      <c r="D184" s="291" t="s">
        <v>176</v>
      </c>
      <c r="E184" s="292" t="s">
        <v>176</v>
      </c>
      <c r="G184" s="185"/>
      <c r="H184" s="185"/>
      <c r="J184" s="120"/>
      <c r="K184" s="201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</row>
    <row r="185" spans="1:76" outlineLevel="1">
      <c r="A185" s="105"/>
      <c r="B185" s="275" t="s">
        <v>622</v>
      </c>
      <c r="C185" s="276" t="s">
        <v>583</v>
      </c>
      <c r="D185" s="277" t="s">
        <v>681</v>
      </c>
      <c r="E185" s="278" t="s">
        <v>676</v>
      </c>
      <c r="G185" s="185"/>
      <c r="H185" s="185"/>
      <c r="J185" s="120"/>
      <c r="K185" s="201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</row>
    <row r="186" spans="1:76" outlineLevel="1">
      <c r="A186" s="105"/>
      <c r="B186" s="275" t="s">
        <v>623</v>
      </c>
      <c r="C186" s="276" t="s">
        <v>583</v>
      </c>
      <c r="D186" s="277" t="s">
        <v>682</v>
      </c>
      <c r="E186" s="278" t="s">
        <v>680</v>
      </c>
      <c r="G186" s="185"/>
      <c r="H186" s="185"/>
      <c r="J186" s="120"/>
      <c r="K186" s="201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</row>
    <row r="187" spans="1:76" outlineLevel="1">
      <c r="A187" s="105"/>
      <c r="B187" s="279" t="s">
        <v>582</v>
      </c>
      <c r="C187" s="276" t="s">
        <v>583</v>
      </c>
      <c r="D187" s="277" t="s">
        <v>682</v>
      </c>
      <c r="E187" s="107" t="s">
        <v>303</v>
      </c>
      <c r="G187" s="185"/>
      <c r="H187" s="120"/>
      <c r="J187" s="185"/>
      <c r="K187" s="201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</row>
    <row r="188" spans="1:76" outlineLevel="1">
      <c r="A188" s="105"/>
      <c r="B188" s="279" t="s">
        <v>584</v>
      </c>
      <c r="C188" s="276" t="s">
        <v>583</v>
      </c>
      <c r="D188" s="277" t="s">
        <v>593</v>
      </c>
      <c r="E188" s="107" t="s">
        <v>589</v>
      </c>
      <c r="G188" s="185"/>
      <c r="H188" s="185"/>
      <c r="J188" s="185"/>
      <c r="K188" s="201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</row>
    <row r="189" spans="1:76" outlineLevel="1">
      <c r="A189" s="105"/>
      <c r="B189" s="275" t="s">
        <v>624</v>
      </c>
      <c r="C189" s="276" t="s">
        <v>583</v>
      </c>
      <c r="D189" s="277" t="s">
        <v>681</v>
      </c>
      <c r="E189" s="278" t="s">
        <v>677</v>
      </c>
      <c r="G189" s="185"/>
      <c r="H189" s="185"/>
      <c r="J189" s="185"/>
      <c r="K189" s="201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</row>
    <row r="190" spans="1:76" outlineLevel="1">
      <c r="A190" s="105"/>
      <c r="B190" s="279" t="s">
        <v>585</v>
      </c>
      <c r="C190" s="276" t="s">
        <v>583</v>
      </c>
      <c r="D190" s="277" t="s">
        <v>682</v>
      </c>
      <c r="E190" s="107" t="s">
        <v>678</v>
      </c>
      <c r="G190" s="185"/>
      <c r="H190" s="120"/>
      <c r="J190" s="120"/>
      <c r="K190" s="201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</row>
    <row r="191" spans="1:76" outlineLevel="1">
      <c r="A191" s="105"/>
      <c r="B191" s="279" t="s">
        <v>586</v>
      </c>
      <c r="C191" s="276" t="s">
        <v>583</v>
      </c>
      <c r="D191" s="277" t="s">
        <v>682</v>
      </c>
      <c r="E191" s="107" t="s">
        <v>296</v>
      </c>
      <c r="G191" s="185"/>
      <c r="H191" s="185"/>
      <c r="J191" s="185"/>
      <c r="K191" s="201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</row>
    <row r="192" spans="1:76" outlineLevel="1">
      <c r="A192" s="105"/>
      <c r="B192" s="279" t="s">
        <v>587</v>
      </c>
      <c r="C192" s="276" t="s">
        <v>583</v>
      </c>
      <c r="D192" s="277" t="s">
        <v>682</v>
      </c>
      <c r="E192" s="107" t="s">
        <v>305</v>
      </c>
      <c r="G192" s="185"/>
      <c r="H192" s="185"/>
      <c r="J192" s="185"/>
      <c r="K192" s="201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</row>
    <row r="193" spans="1:76" outlineLevel="1">
      <c r="A193" s="105"/>
      <c r="B193" s="275" t="s">
        <v>625</v>
      </c>
      <c r="C193" s="276" t="s">
        <v>592</v>
      </c>
      <c r="D193" s="277" t="s">
        <v>681</v>
      </c>
      <c r="E193" s="107" t="s">
        <v>679</v>
      </c>
      <c r="G193" s="185"/>
      <c r="H193" s="120"/>
      <c r="J193" s="120"/>
      <c r="K193" s="201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</row>
    <row r="194" spans="1:76" outlineLevel="1">
      <c r="A194" s="105"/>
      <c r="B194" s="279" t="s">
        <v>590</v>
      </c>
      <c r="C194" s="276" t="s">
        <v>583</v>
      </c>
      <c r="D194" s="277" t="s">
        <v>682</v>
      </c>
      <c r="E194" s="107" t="s">
        <v>304</v>
      </c>
      <c r="G194" s="185"/>
      <c r="H194" s="185"/>
      <c r="J194" s="185"/>
      <c r="K194" s="201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</row>
    <row r="195" spans="1:76" outlineLevel="1">
      <c r="A195" s="105"/>
      <c r="B195" s="275" t="s">
        <v>626</v>
      </c>
      <c r="C195" s="276" t="s">
        <v>592</v>
      </c>
      <c r="D195" s="277" t="s">
        <v>683</v>
      </c>
      <c r="E195" s="278" t="s">
        <v>688</v>
      </c>
      <c r="G195" s="185"/>
      <c r="H195" s="185"/>
      <c r="J195" s="185"/>
      <c r="K195" s="201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</row>
    <row r="196" spans="1:76" outlineLevel="1">
      <c r="A196" s="105"/>
      <c r="B196" s="275" t="s">
        <v>627</v>
      </c>
      <c r="C196" s="276" t="s">
        <v>592</v>
      </c>
      <c r="D196" s="277" t="s">
        <v>683</v>
      </c>
      <c r="E196" s="278" t="s">
        <v>687</v>
      </c>
      <c r="G196" s="185"/>
      <c r="H196" s="120"/>
      <c r="J196" s="120"/>
      <c r="K196" s="201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</row>
    <row r="197" spans="1:76" outlineLevel="1">
      <c r="A197" s="105"/>
      <c r="B197" s="279" t="s">
        <v>591</v>
      </c>
      <c r="C197" s="276" t="s">
        <v>592</v>
      </c>
      <c r="D197" s="277" t="s">
        <v>684</v>
      </c>
      <c r="E197" s="107" t="s">
        <v>689</v>
      </c>
      <c r="G197" s="185"/>
      <c r="H197" s="185"/>
      <c r="J197" s="185"/>
      <c r="K197" s="201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  <c r="BT197" s="105"/>
      <c r="BU197" s="105"/>
      <c r="BV197" s="105"/>
      <c r="BW197" s="105"/>
      <c r="BX197" s="105"/>
    </row>
    <row r="198" spans="1:76" outlineLevel="1">
      <c r="A198" s="105"/>
      <c r="B198" s="279" t="s">
        <v>594</v>
      </c>
      <c r="C198" s="276" t="s">
        <v>592</v>
      </c>
      <c r="D198" s="277">
        <v>5</v>
      </c>
      <c r="E198" s="107" t="s">
        <v>690</v>
      </c>
      <c r="G198" s="185"/>
      <c r="H198" s="185"/>
      <c r="J198" s="185"/>
      <c r="K198" s="201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  <c r="BT198" s="105"/>
      <c r="BU198" s="105"/>
      <c r="BV198" s="105"/>
      <c r="BW198" s="105"/>
      <c r="BX198" s="105"/>
    </row>
    <row r="199" spans="1:76" outlineLevel="1">
      <c r="A199" s="105"/>
      <c r="B199" s="279" t="s">
        <v>595</v>
      </c>
      <c r="C199" s="276" t="s">
        <v>583</v>
      </c>
      <c r="D199" s="277" t="s">
        <v>685</v>
      </c>
      <c r="E199" s="107" t="s">
        <v>596</v>
      </c>
      <c r="J199" s="120"/>
      <c r="K199" s="201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  <c r="BT199" s="105"/>
      <c r="BU199" s="105"/>
      <c r="BV199" s="105"/>
      <c r="BW199" s="105"/>
      <c r="BX199" s="105"/>
    </row>
    <row r="200" spans="1:76" outlineLevel="1">
      <c r="B200" s="275" t="s">
        <v>639</v>
      </c>
      <c r="C200" s="276" t="s">
        <v>583</v>
      </c>
      <c r="D200" s="277" t="s">
        <v>684</v>
      </c>
      <c r="E200" s="107" t="s">
        <v>691</v>
      </c>
      <c r="J200" s="185"/>
      <c r="K200" s="16"/>
    </row>
    <row r="201" spans="1:76" outlineLevel="1">
      <c r="B201" s="279" t="s">
        <v>598</v>
      </c>
      <c r="C201" s="276" t="s">
        <v>592</v>
      </c>
      <c r="D201" s="277" t="s">
        <v>682</v>
      </c>
      <c r="E201" s="107" t="s">
        <v>599</v>
      </c>
      <c r="J201" s="185"/>
      <c r="K201" s="16"/>
    </row>
    <row r="202" spans="1:76" outlineLevel="1">
      <c r="B202" s="279" t="s">
        <v>597</v>
      </c>
      <c r="C202" s="276" t="s">
        <v>583</v>
      </c>
      <c r="D202" s="277" t="s">
        <v>682</v>
      </c>
      <c r="E202" s="107" t="s">
        <v>692</v>
      </c>
    </row>
    <row r="203" spans="1:76" outlineLevel="1">
      <c r="B203" s="279" t="s">
        <v>600</v>
      </c>
      <c r="C203" s="276" t="s">
        <v>583</v>
      </c>
      <c r="D203" s="277" t="s">
        <v>682</v>
      </c>
      <c r="E203" s="107" t="s">
        <v>693</v>
      </c>
    </row>
    <row r="204" spans="1:76" outlineLevel="1">
      <c r="B204" s="279" t="s">
        <v>601</v>
      </c>
      <c r="C204" s="276" t="s">
        <v>592</v>
      </c>
      <c r="D204" s="277" t="s">
        <v>682</v>
      </c>
      <c r="E204" s="107" t="s">
        <v>694</v>
      </c>
    </row>
    <row r="205" spans="1:76" outlineLevel="1">
      <c r="B205" s="279" t="s">
        <v>602</v>
      </c>
      <c r="C205" s="276" t="s">
        <v>583</v>
      </c>
      <c r="D205" s="277" t="s">
        <v>682</v>
      </c>
      <c r="E205" s="107" t="s">
        <v>302</v>
      </c>
    </row>
    <row r="206" spans="1:76" outlineLevel="1">
      <c r="B206" s="275" t="s">
        <v>640</v>
      </c>
      <c r="C206" s="276" t="s">
        <v>583</v>
      </c>
      <c r="D206" s="277" t="s">
        <v>684</v>
      </c>
      <c r="E206" s="107" t="s">
        <v>695</v>
      </c>
    </row>
    <row r="207" spans="1:76" outlineLevel="1">
      <c r="B207" s="279" t="s">
        <v>603</v>
      </c>
      <c r="C207" s="276" t="s">
        <v>583</v>
      </c>
      <c r="D207" s="277" t="s">
        <v>682</v>
      </c>
      <c r="E207" s="107" t="s">
        <v>696</v>
      </c>
    </row>
    <row r="208" spans="1:76" outlineLevel="1">
      <c r="B208" s="275" t="s">
        <v>628</v>
      </c>
      <c r="C208" s="276" t="s">
        <v>583</v>
      </c>
      <c r="D208" s="277" t="s">
        <v>682</v>
      </c>
      <c r="E208" s="107" t="s">
        <v>629</v>
      </c>
    </row>
    <row r="209" spans="2:5" outlineLevel="1">
      <c r="B209" s="275" t="s">
        <v>630</v>
      </c>
      <c r="C209" s="276" t="s">
        <v>583</v>
      </c>
      <c r="D209" s="277" t="s">
        <v>682</v>
      </c>
      <c r="E209" s="107" t="s">
        <v>631</v>
      </c>
    </row>
    <row r="210" spans="2:5" outlineLevel="1">
      <c r="B210" s="275" t="s">
        <v>641</v>
      </c>
      <c r="C210" s="276" t="s">
        <v>583</v>
      </c>
      <c r="D210" s="277" t="s">
        <v>684</v>
      </c>
      <c r="E210" s="107" t="s">
        <v>697</v>
      </c>
    </row>
    <row r="211" spans="2:5" outlineLevel="1">
      <c r="B211" s="279" t="s">
        <v>645</v>
      </c>
      <c r="C211" s="276" t="s">
        <v>176</v>
      </c>
      <c r="D211" s="276" t="s">
        <v>176</v>
      </c>
      <c r="E211" s="293" t="s">
        <v>698</v>
      </c>
    </row>
    <row r="212" spans="2:5" outlineLevel="1">
      <c r="B212" s="275" t="s">
        <v>642</v>
      </c>
      <c r="C212" s="276" t="s">
        <v>583</v>
      </c>
      <c r="D212" s="277" t="s">
        <v>684</v>
      </c>
      <c r="E212" s="107" t="s">
        <v>699</v>
      </c>
    </row>
    <row r="213" spans="2:5" outlineLevel="1">
      <c r="B213" s="279" t="s">
        <v>604</v>
      </c>
      <c r="C213" s="276" t="s">
        <v>592</v>
      </c>
      <c r="D213" s="277" t="s">
        <v>681</v>
      </c>
      <c r="E213" s="107" t="s">
        <v>700</v>
      </c>
    </row>
    <row r="214" spans="2:5" outlineLevel="1">
      <c r="B214" s="279" t="s">
        <v>605</v>
      </c>
      <c r="C214" s="276" t="s">
        <v>592</v>
      </c>
      <c r="D214" s="277" t="s">
        <v>593</v>
      </c>
      <c r="E214" s="107" t="s">
        <v>701</v>
      </c>
    </row>
    <row r="215" spans="2:5" outlineLevel="1">
      <c r="B215" s="275" t="s">
        <v>632</v>
      </c>
      <c r="C215" s="276" t="s">
        <v>592</v>
      </c>
      <c r="D215" s="277">
        <v>5</v>
      </c>
      <c r="E215" s="278" t="s">
        <v>702</v>
      </c>
    </row>
    <row r="216" spans="2:5" outlineLevel="1">
      <c r="B216" s="279" t="s">
        <v>606</v>
      </c>
      <c r="C216" s="276" t="s">
        <v>583</v>
      </c>
      <c r="D216" s="277" t="s">
        <v>682</v>
      </c>
      <c r="E216" s="107" t="s">
        <v>607</v>
      </c>
    </row>
    <row r="217" spans="2:5" outlineLevel="1">
      <c r="B217" s="275" t="s">
        <v>633</v>
      </c>
      <c r="C217" s="276" t="s">
        <v>583</v>
      </c>
      <c r="D217" s="277" t="s">
        <v>682</v>
      </c>
      <c r="E217" s="107" t="s">
        <v>634</v>
      </c>
    </row>
    <row r="218" spans="2:5" outlineLevel="1">
      <c r="B218" s="275" t="s">
        <v>635</v>
      </c>
      <c r="C218" s="276" t="s">
        <v>583</v>
      </c>
      <c r="D218" s="277" t="s">
        <v>682</v>
      </c>
      <c r="E218" s="278" t="s">
        <v>703</v>
      </c>
    </row>
    <row r="219" spans="2:5" outlineLevel="1">
      <c r="B219" s="275" t="s">
        <v>637</v>
      </c>
      <c r="C219" s="276" t="s">
        <v>583</v>
      </c>
      <c r="D219" s="277">
        <v>2</v>
      </c>
      <c r="E219" s="107" t="s">
        <v>638</v>
      </c>
    </row>
    <row r="220" spans="2:5" outlineLevel="1">
      <c r="B220" s="275" t="s">
        <v>636</v>
      </c>
      <c r="C220" s="276" t="s">
        <v>583</v>
      </c>
      <c r="D220" s="277">
        <v>1</v>
      </c>
      <c r="E220" s="107" t="s">
        <v>704</v>
      </c>
    </row>
    <row r="221" spans="2:5" outlineLevel="1">
      <c r="B221" s="279" t="s">
        <v>608</v>
      </c>
      <c r="C221" s="276" t="s">
        <v>583</v>
      </c>
      <c r="D221" s="277" t="s">
        <v>682</v>
      </c>
      <c r="E221" s="107" t="s">
        <v>306</v>
      </c>
    </row>
    <row r="222" spans="2:5" outlineLevel="1">
      <c r="B222" s="279" t="s">
        <v>609</v>
      </c>
      <c r="C222" s="276" t="s">
        <v>592</v>
      </c>
      <c r="D222" s="277" t="s">
        <v>685</v>
      </c>
      <c r="E222" s="107" t="s">
        <v>705</v>
      </c>
    </row>
    <row r="223" spans="2:5" outlineLevel="1">
      <c r="B223" s="279" t="s">
        <v>610</v>
      </c>
      <c r="C223" s="276" t="s">
        <v>583</v>
      </c>
      <c r="D223" s="277" t="s">
        <v>682</v>
      </c>
      <c r="E223" s="107" t="s">
        <v>611</v>
      </c>
    </row>
    <row r="224" spans="2:5" outlineLevel="1">
      <c r="B224" s="279" t="s">
        <v>612</v>
      </c>
      <c r="C224" s="276" t="s">
        <v>583</v>
      </c>
      <c r="D224" s="277">
        <v>3</v>
      </c>
      <c r="E224" s="107" t="s">
        <v>613</v>
      </c>
    </row>
    <row r="225" spans="2:5" outlineLevel="1">
      <c r="B225" s="279" t="s">
        <v>614</v>
      </c>
      <c r="C225" s="276" t="s">
        <v>592</v>
      </c>
      <c r="D225" s="277" t="s">
        <v>686</v>
      </c>
      <c r="E225" s="107" t="s">
        <v>706</v>
      </c>
    </row>
    <row r="226" spans="2:5" outlineLevel="1">
      <c r="B226" s="275" t="s">
        <v>643</v>
      </c>
      <c r="C226" s="276" t="s">
        <v>583</v>
      </c>
      <c r="D226" s="277" t="s">
        <v>684</v>
      </c>
      <c r="E226" s="107" t="s">
        <v>707</v>
      </c>
    </row>
    <row r="227" spans="2:5" outlineLevel="1">
      <c r="B227" s="279" t="s">
        <v>615</v>
      </c>
      <c r="C227" s="276" t="s">
        <v>592</v>
      </c>
      <c r="D227" s="277">
        <v>5</v>
      </c>
      <c r="E227" s="107" t="s">
        <v>708</v>
      </c>
    </row>
    <row r="228" spans="2:5" outlineLevel="1">
      <c r="B228" s="275" t="s">
        <v>644</v>
      </c>
      <c r="C228" s="276" t="s">
        <v>583</v>
      </c>
      <c r="D228" s="277" t="s">
        <v>684</v>
      </c>
      <c r="E228" s="107" t="s">
        <v>709</v>
      </c>
    </row>
    <row r="229" spans="2:5" outlineLevel="1">
      <c r="B229" s="279" t="s">
        <v>616</v>
      </c>
      <c r="C229" s="276" t="s">
        <v>583</v>
      </c>
      <c r="D229" s="277" t="s">
        <v>684</v>
      </c>
      <c r="E229" s="107" t="s">
        <v>710</v>
      </c>
    </row>
    <row r="230" spans="2:5" outlineLevel="1">
      <c r="B230" s="279" t="s">
        <v>617</v>
      </c>
      <c r="C230" s="276" t="s">
        <v>583</v>
      </c>
      <c r="D230" s="277">
        <v>3</v>
      </c>
      <c r="E230" s="107" t="s">
        <v>618</v>
      </c>
    </row>
    <row r="231" spans="2:5" outlineLevel="1">
      <c r="B231" s="279" t="s">
        <v>619</v>
      </c>
      <c r="C231" s="276" t="s">
        <v>583</v>
      </c>
      <c r="D231" s="277" t="s">
        <v>682</v>
      </c>
      <c r="E231" s="107" t="s">
        <v>711</v>
      </c>
    </row>
    <row r="232" spans="2:5" outlineLevel="1">
      <c r="B232" s="279" t="s">
        <v>620</v>
      </c>
      <c r="C232" s="276" t="s">
        <v>583</v>
      </c>
      <c r="D232" s="277" t="s">
        <v>681</v>
      </c>
      <c r="E232" s="107" t="s">
        <v>712</v>
      </c>
    </row>
    <row r="233" spans="2:5" ht="15.75" outlineLevel="1" thickBot="1">
      <c r="B233" s="280" t="s">
        <v>621</v>
      </c>
      <c r="C233" s="281" t="s">
        <v>592</v>
      </c>
      <c r="D233" s="282" t="s">
        <v>683</v>
      </c>
      <c r="E233" s="283" t="s">
        <v>713</v>
      </c>
    </row>
    <row r="234" spans="2:5" outlineLevel="1"/>
  </sheetData>
  <sortState ref="B63:D154">
    <sortCondition ref="B63:B154"/>
    <sortCondition ref="C63:C154"/>
    <sortCondition ref="D63:D154"/>
  </sortState>
  <dataValidations count="15">
    <dataValidation type="list" allowBlank="1" showInputMessage="1" showErrorMessage="1" sqref="I144">
      <formula1>Tables!$B$145:$B$148</formula1>
    </dataValidation>
    <dataValidation type="list" allowBlank="1" showInputMessage="1" showErrorMessage="1" sqref="I143">
      <formula1>Tables!$B$167:$B$169</formula1>
    </dataValidation>
    <dataValidation type="list" allowBlank="1" showInputMessage="1" showErrorMessage="1" sqref="I145">
      <formula1>$B$166:$B$168</formula1>
    </dataValidation>
    <dataValidation type="list" allowBlank="1" showInputMessage="1" showErrorMessage="1" sqref="I146">
      <formula1>$B$171:$B$173</formula1>
    </dataValidation>
    <dataValidation type="list" allowBlank="1" showInputMessage="1" showErrorMessage="1" sqref="I147">
      <formula1>$B$159:$B$159</formula1>
    </dataValidation>
    <dataValidation type="list" allowBlank="1" showInputMessage="1" showErrorMessage="1" sqref="I148">
      <formula1>$B$159:$B$178</formula1>
    </dataValidation>
    <dataValidation type="list" allowBlank="1" showInputMessage="1" showErrorMessage="1" sqref="I149">
      <formula1>#REF!</formula1>
    </dataValidation>
    <dataValidation type="list" allowBlank="1" showInputMessage="1" showErrorMessage="1" sqref="J169">
      <formula1>Tables!$F$152:$F$154</formula1>
    </dataValidation>
    <dataValidation type="list" allowBlank="1" showInputMessage="1" showErrorMessage="1" sqref="J170">
      <formula1>Tables!$F$132:$F$134</formula1>
    </dataValidation>
    <dataValidation type="list" allowBlank="1" showInputMessage="1" showErrorMessage="1" sqref="J171">
      <formula1>$E$166:$E$167</formula1>
    </dataValidation>
    <dataValidation type="list" allowBlank="1" showInputMessage="1" showErrorMessage="1" sqref="J172">
      <formula1>$E$169:$E$172</formula1>
    </dataValidation>
    <dataValidation type="list" allowBlank="1" showInputMessage="1" showErrorMessage="1" sqref="J173">
      <formula1>#REF!</formula1>
    </dataValidation>
    <dataValidation type="list" allowBlank="1" showInputMessage="1" showErrorMessage="1" sqref="J174">
      <formula1>$E$175:$E$177</formula1>
    </dataValidation>
    <dataValidation type="list" allowBlank="1" showInputMessage="1" showErrorMessage="1" sqref="J175">
      <formula1>$F$154:$F$158</formula1>
    </dataValidation>
    <dataValidation type="list" allowBlank="1" showInputMessage="1" showErrorMessage="1" sqref="K170">
      <formula1>OFFSET(colav,MATCH(K170,color,0)-1,0,COUNTIF(color,K170))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15</vt:i4>
      </vt:variant>
    </vt:vector>
  </HeadingPairs>
  <TitlesOfParts>
    <vt:vector size="20" baseType="lpstr">
      <vt:lpstr>Index</vt:lpstr>
      <vt:lpstr>Etape1</vt:lpstr>
      <vt:lpstr>Etape2</vt:lpstr>
      <vt:lpstr>PERSO</vt:lpstr>
      <vt:lpstr>Tables</vt:lpstr>
      <vt:lpstr>_</vt:lpstr>
      <vt:lpstr>Tables!Apti_cano</vt:lpstr>
      <vt:lpstr>Apti_Cano</vt:lpstr>
      <vt:lpstr>colav</vt:lpstr>
      <vt:lpstr>colc</vt:lpstr>
      <vt:lpstr>cold</vt:lpstr>
      <vt:lpstr>color</vt:lpstr>
      <vt:lpstr>colv</vt:lpstr>
      <vt:lpstr>Connaissance__OCG</vt:lpstr>
      <vt:lpstr>Environnement__Urbain</vt:lpstr>
      <vt:lpstr>Origines</vt:lpstr>
      <vt:lpstr>score_faible</vt:lpstr>
      <vt:lpstr>score_fort</vt:lpstr>
      <vt:lpstr>Etape2!Zone_d_impression</vt:lpstr>
      <vt:lpstr>PERSO!Zone_d_impression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gselaquet</dc:creator>
  <cp:lastModifiedBy>Guilhan</cp:lastModifiedBy>
  <cp:lastPrinted>2012-12-15T22:05:04Z</cp:lastPrinted>
  <dcterms:created xsi:type="dcterms:W3CDTF">2012-12-12T13:22:12Z</dcterms:created>
  <dcterms:modified xsi:type="dcterms:W3CDTF">2012-12-15T22:08:15Z</dcterms:modified>
</cp:coreProperties>
</file>