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1405" windowHeight="10350"/>
  </bookViews>
  <sheets>
    <sheet name="Stats" sheetId="1" r:id="rId1"/>
    <sheet name="BDD" sheetId="2" r:id="rId2"/>
  </sheets>
  <definedNames>
    <definedName name="Classe">BDD!$D$1:$D$16</definedName>
    <definedName name="spe">BDD!$D$18:$D$20</definedName>
  </definedNames>
  <calcPr calcId="124519"/>
</workbook>
</file>

<file path=xl/calcChain.xml><?xml version="1.0" encoding="utf-8"?>
<calcChain xmlns="http://schemas.openxmlformats.org/spreadsheetml/2006/main">
  <c r="C25" i="1"/>
  <c r="D25" s="1"/>
  <c r="D26" s="1"/>
  <c r="B28"/>
  <c r="D28" s="1"/>
  <c r="B29"/>
  <c r="D29" s="1"/>
  <c r="C36"/>
  <c r="C35"/>
  <c r="C34"/>
  <c r="D34" s="1"/>
  <c r="B37"/>
  <c r="D37" s="1"/>
  <c r="B27"/>
  <c r="D27" s="1"/>
  <c r="B24"/>
  <c r="D38"/>
  <c r="D36"/>
  <c r="D33"/>
  <c r="D14"/>
  <c r="D13"/>
  <c r="D21"/>
  <c r="D19"/>
  <c r="D11"/>
  <c r="C41" s="1"/>
  <c r="D41" s="1"/>
  <c r="D42" s="1"/>
  <c r="B10"/>
  <c r="D10" s="1"/>
  <c r="G10" s="1"/>
  <c r="B8"/>
  <c r="D8" s="1"/>
  <c r="I8" s="1"/>
  <c r="B7"/>
  <c r="D7" s="1"/>
  <c r="G7" s="1"/>
  <c r="B6"/>
  <c r="D6" s="1"/>
  <c r="G6" s="1"/>
  <c r="B5"/>
  <c r="D5" s="1"/>
  <c r="G5" s="1"/>
  <c r="B9"/>
  <c r="D9" s="1"/>
  <c r="G9" s="1"/>
  <c r="I5" l="1"/>
  <c r="I10"/>
  <c r="D32"/>
  <c r="I7"/>
  <c r="G8"/>
  <c r="K6"/>
  <c r="D20"/>
  <c r="I6"/>
  <c r="I9"/>
  <c r="M10"/>
  <c r="D18"/>
  <c r="D35"/>
  <c r="K10"/>
  <c r="D24"/>
  <c r="K11"/>
  <c r="G11"/>
  <c r="I11" s="1"/>
  <c r="C42"/>
  <c r="C43"/>
  <c r="D43" s="1"/>
</calcChain>
</file>

<file path=xl/sharedStrings.xml><?xml version="1.0" encoding="utf-8"?>
<sst xmlns="http://schemas.openxmlformats.org/spreadsheetml/2006/main" count="87" uniqueCount="65">
  <si>
    <t>Niveau</t>
  </si>
  <si>
    <t>Endurance</t>
  </si>
  <si>
    <t>Bonus</t>
  </si>
  <si>
    <t>Precision</t>
  </si>
  <si>
    <t>Classe</t>
  </si>
  <si>
    <t>Avant-Garde</t>
  </si>
  <si>
    <t>Commando</t>
  </si>
  <si>
    <t>Erudit</t>
  </si>
  <si>
    <t>Ombre</t>
  </si>
  <si>
    <t>Gardien</t>
  </si>
  <si>
    <t>Sentinelle</t>
  </si>
  <si>
    <t>Malfrat</t>
  </si>
  <si>
    <t>Franc-tireur</t>
  </si>
  <si>
    <t>Specialiste</t>
  </si>
  <si>
    <t>Sorcier</t>
  </si>
  <si>
    <t>Assassin</t>
  </si>
  <si>
    <t>Ravageur</t>
  </si>
  <si>
    <t>Tireur d'elite</t>
  </si>
  <si>
    <t>Mercenaire</t>
  </si>
  <si>
    <t>Agent secret</t>
  </si>
  <si>
    <t>Maraudeur</t>
  </si>
  <si>
    <t>Vigueur</t>
  </si>
  <si>
    <t>Presence</t>
  </si>
  <si>
    <t>Visee</t>
  </si>
  <si>
    <t>Astuce</t>
  </si>
  <si>
    <t>Volonte</t>
  </si>
  <si>
    <t>Expertise</t>
  </si>
  <si>
    <t>Base</t>
  </si>
  <si>
    <t>Total</t>
  </si>
  <si>
    <t>Degats (Pri)</t>
  </si>
  <si>
    <t>Bonus degats</t>
  </si>
  <si>
    <t>Chance critique</t>
  </si>
  <si>
    <t>Multiplicateur crit.</t>
  </si>
  <si>
    <t>Index</t>
  </si>
  <si>
    <t>Sante</t>
  </si>
  <si>
    <t>Index d'armure</t>
  </si>
  <si>
    <t>Reduction degats</t>
  </si>
  <si>
    <t>Chance de defense</t>
  </si>
  <si>
    <t>Chance decl. Bouclier</t>
  </si>
  <si>
    <t>Absorption bouclier</t>
  </si>
  <si>
    <t>Bonus soin</t>
  </si>
  <si>
    <t>Ratio regain Force</t>
  </si>
  <si>
    <t>Vitesse d'activation</t>
  </si>
  <si>
    <t>Puissance</t>
  </si>
  <si>
    <t>Puissance Force</t>
  </si>
  <si>
    <t>Amplif. Degats JcJ</t>
  </si>
  <si>
    <t>Amplif. Soins JcJ</t>
  </si>
  <si>
    <t>Reduction degats JcJ</t>
  </si>
  <si>
    <t>Bonus de degats en melee</t>
  </si>
  <si>
    <t>Chance critique en mele</t>
  </si>
  <si>
    <t>Sante partenaire</t>
  </si>
  <si>
    <t>Degats partenaire</t>
  </si>
  <si>
    <t>Soins partenaire</t>
  </si>
  <si>
    <t>Bonus de degats à distance</t>
  </si>
  <si>
    <t>Chance critique à distance</t>
  </si>
  <si>
    <t>Bonus de degats Techno</t>
  </si>
  <si>
    <t>Chance critique Techno</t>
  </si>
  <si>
    <t>Sante max</t>
  </si>
  <si>
    <t>Regain de sante</t>
  </si>
  <si>
    <t>Bonus de degats Force</t>
  </si>
  <si>
    <t>Chance critique Force</t>
  </si>
  <si>
    <t>Specialisation</t>
  </si>
  <si>
    <t>Tank</t>
  </si>
  <si>
    <t>Dps</t>
  </si>
  <si>
    <t>Heal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</si>
</sst>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3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/>
  </sheetViews>
  <sheetFormatPr baseColWidth="10" defaultRowHeight="15"/>
  <cols>
    <col min="1" max="1" width="20" bestFit="1" customWidth="1"/>
    <col min="3" max="3" width="13.28515625" bestFit="1" customWidth="1"/>
    <col min="6" max="6" width="25" bestFit="1" customWidth="1"/>
    <col min="8" max="8" width="24.28515625" bestFit="1" customWidth="1"/>
    <col min="10" max="10" width="20.85546875" bestFit="1" customWidth="1"/>
    <col min="12" max="12" width="20.140625" bestFit="1" customWidth="1"/>
  </cols>
  <sheetData>
    <row r="1" spans="1:13">
      <c r="A1" s="6" t="s">
        <v>4</v>
      </c>
      <c r="B1" t="s">
        <v>8</v>
      </c>
      <c r="C1" s="6" t="s">
        <v>61</v>
      </c>
      <c r="D1" t="s">
        <v>62</v>
      </c>
    </row>
    <row r="2" spans="1:13">
      <c r="A2" s="6" t="s">
        <v>0</v>
      </c>
      <c r="B2">
        <v>50</v>
      </c>
    </row>
    <row r="4" spans="1:13">
      <c r="B4" s="5" t="s">
        <v>27</v>
      </c>
      <c r="C4" s="5" t="s">
        <v>2</v>
      </c>
      <c r="D4" s="5" t="s">
        <v>28</v>
      </c>
    </row>
    <row r="5" spans="1:13">
      <c r="A5" s="6" t="s">
        <v>21</v>
      </c>
      <c r="B5" s="1">
        <f>20+B2*1.6</f>
        <v>100</v>
      </c>
      <c r="C5">
        <v>37</v>
      </c>
      <c r="D5" s="4">
        <f>B5+C5</f>
        <v>137</v>
      </c>
      <c r="F5" s="6" t="s">
        <v>48</v>
      </c>
      <c r="G5" s="4">
        <f>D5*0.2</f>
        <v>27.400000000000002</v>
      </c>
      <c r="H5" s="6" t="s">
        <v>49</v>
      </c>
      <c r="I5" s="4">
        <f>30*(1-(1-(0.01/0.3))^((D5/B2)/2.5))</f>
        <v>1.0942285010569552</v>
      </c>
    </row>
    <row r="6" spans="1:13">
      <c r="A6" s="6" t="s">
        <v>22</v>
      </c>
      <c r="B6" s="1">
        <f>45+B2*3.6</f>
        <v>225</v>
      </c>
      <c r="C6">
        <v>167</v>
      </c>
      <c r="D6" s="4">
        <f t="shared" ref="D6:D11" si="0">B6+C6</f>
        <v>392</v>
      </c>
      <c r="F6" s="6" t="s">
        <v>50</v>
      </c>
      <c r="G6" s="4">
        <f>D6*5</f>
        <v>1960</v>
      </c>
      <c r="H6" s="6" t="s">
        <v>51</v>
      </c>
      <c r="I6" s="4">
        <f>D6*0.2</f>
        <v>78.400000000000006</v>
      </c>
      <c r="J6" s="6" t="s">
        <v>52</v>
      </c>
      <c r="K6" s="4">
        <f>D6*0.14</f>
        <v>54.88</v>
      </c>
    </row>
    <row r="7" spans="1:13">
      <c r="A7" s="6" t="s">
        <v>23</v>
      </c>
      <c r="B7" s="1">
        <f>10+B2*0.8</f>
        <v>50</v>
      </c>
      <c r="C7">
        <v>36</v>
      </c>
      <c r="D7" s="4">
        <f t="shared" si="0"/>
        <v>86</v>
      </c>
      <c r="F7" s="6" t="s">
        <v>53</v>
      </c>
      <c r="G7" s="4">
        <f>D7*0.2</f>
        <v>17.2</v>
      </c>
      <c r="H7" s="6" t="s">
        <v>54</v>
      </c>
      <c r="I7" s="4">
        <f>30*(1-(1-(0.01/0.3))^((D7/B2)/2.5))</f>
        <v>0.69163078101285969</v>
      </c>
    </row>
    <row r="8" spans="1:13">
      <c r="A8" s="6" t="s">
        <v>24</v>
      </c>
      <c r="B8" s="1">
        <f>10+B2*0.8</f>
        <v>50</v>
      </c>
      <c r="C8">
        <v>39</v>
      </c>
      <c r="D8" s="4">
        <f t="shared" si="0"/>
        <v>89</v>
      </c>
      <c r="F8" s="6" t="s">
        <v>55</v>
      </c>
      <c r="G8" s="4">
        <f>D8*0.2</f>
        <v>17.8</v>
      </c>
      <c r="H8" s="6" t="s">
        <v>56</v>
      </c>
      <c r="I8" s="4">
        <f>30*(1-(1-(0.01/0.3))^((D8/B2)/2.5))</f>
        <v>0.71546746313830623</v>
      </c>
    </row>
    <row r="9" spans="1:13">
      <c r="A9" s="6" t="s">
        <v>1</v>
      </c>
      <c r="B9" s="1">
        <f>45+B2*3.6</f>
        <v>225</v>
      </c>
      <c r="C9">
        <v>2380</v>
      </c>
      <c r="D9" s="4">
        <f t="shared" si="0"/>
        <v>2605</v>
      </c>
      <c r="F9" s="6" t="s">
        <v>57</v>
      </c>
      <c r="G9" s="4">
        <f>D9*10</f>
        <v>26050</v>
      </c>
      <c r="H9" s="6" t="s">
        <v>58</v>
      </c>
      <c r="I9" s="4">
        <f>D9*0.03</f>
        <v>78.149999999999991</v>
      </c>
    </row>
    <row r="10" spans="1:13">
      <c r="A10" s="6" t="s">
        <v>25</v>
      </c>
      <c r="B10" s="1">
        <f>50+B2*4</f>
        <v>250</v>
      </c>
      <c r="C10">
        <v>1543</v>
      </c>
      <c r="D10" s="4">
        <f t="shared" si="0"/>
        <v>1793</v>
      </c>
      <c r="F10" s="6" t="s">
        <v>48</v>
      </c>
      <c r="G10" s="4">
        <f>D10*0.2</f>
        <v>358.6</v>
      </c>
      <c r="H10" s="6" t="s">
        <v>49</v>
      </c>
      <c r="I10" s="4">
        <f>30*(1-(1-(0.01/0.3))^((D10/B2)/2.5))</f>
        <v>11.552782899913508</v>
      </c>
      <c r="J10" s="6" t="s">
        <v>59</v>
      </c>
      <c r="K10" s="4">
        <f>D10*0.2</f>
        <v>358.6</v>
      </c>
      <c r="L10" s="6" t="s">
        <v>60</v>
      </c>
      <c r="M10" s="4">
        <f>30*(1-(1-(0.01/0.3))^((D10/B2)/2.5))</f>
        <v>11.552782899913508</v>
      </c>
    </row>
    <row r="11" spans="1:13">
      <c r="A11" s="6" t="s">
        <v>26</v>
      </c>
      <c r="B11" s="1">
        <v>0</v>
      </c>
      <c r="C11">
        <v>0</v>
      </c>
      <c r="D11" s="4">
        <f t="shared" si="0"/>
        <v>0</v>
      </c>
      <c r="F11" s="6" t="s">
        <v>45</v>
      </c>
      <c r="G11" s="4">
        <f>50*(1-(1-(0.01/0.5))^((D11/B2)/0.8))</f>
        <v>0</v>
      </c>
      <c r="H11" s="6" t="s">
        <v>47</v>
      </c>
      <c r="I11" s="4">
        <f>100-100/(1+G11/100)</f>
        <v>0</v>
      </c>
      <c r="J11" s="6" t="s">
        <v>46</v>
      </c>
      <c r="K11" s="4">
        <f>30*(1-(1-(0.01/0.3))^((D11/B2)/1.5))</f>
        <v>0</v>
      </c>
    </row>
    <row r="13" spans="1:13">
      <c r="A13" s="6" t="s">
        <v>43</v>
      </c>
      <c r="B13" s="7"/>
      <c r="C13">
        <v>0</v>
      </c>
      <c r="D13" s="4">
        <f>C13</f>
        <v>0</v>
      </c>
    </row>
    <row r="14" spans="1:13">
      <c r="A14" s="6" t="s">
        <v>44</v>
      </c>
      <c r="B14" s="7"/>
      <c r="C14">
        <v>1020</v>
      </c>
      <c r="D14" s="4">
        <f>C14</f>
        <v>1020</v>
      </c>
    </row>
    <row r="16" spans="1:13">
      <c r="B16" s="5" t="s">
        <v>27</v>
      </c>
      <c r="C16" s="5" t="s">
        <v>33</v>
      </c>
      <c r="D16" s="5" t="s">
        <v>28</v>
      </c>
    </row>
    <row r="17" spans="1:4">
      <c r="A17" s="6" t="s">
        <v>29</v>
      </c>
      <c r="C17" s="7"/>
    </row>
    <row r="18" spans="1:4">
      <c r="A18" s="6" t="s">
        <v>30</v>
      </c>
      <c r="B18" s="7"/>
      <c r="C18" s="7"/>
      <c r="D18" s="4">
        <f>D5*0.2+D10*0.2+D13*0.23</f>
        <v>386</v>
      </c>
    </row>
    <row r="19" spans="1:4">
      <c r="A19" s="6" t="s">
        <v>3</v>
      </c>
      <c r="B19" s="1">
        <v>90</v>
      </c>
      <c r="C19">
        <v>0</v>
      </c>
      <c r="D19" s="4">
        <f>B19+30*(1-(1-(0.01/0.3))^((C19/B2)/0.55))</f>
        <v>90</v>
      </c>
    </row>
    <row r="20" spans="1:4">
      <c r="A20" s="6" t="s">
        <v>31</v>
      </c>
      <c r="B20" s="1">
        <v>5</v>
      </c>
      <c r="C20">
        <v>27</v>
      </c>
      <c r="D20" s="4">
        <f>B20+30*(1-(1-(0.01/0.3))^((D10/B2)/2.5))+30*(1-(1-(0.01/0.3))^((C20/B2)/0.45))+30*(1-(1-(0.01/0.3))^((D5/B2)/2.5))</f>
        <v>18.842975301910926</v>
      </c>
    </row>
    <row r="21" spans="1:4">
      <c r="A21" s="6" t="s">
        <v>32</v>
      </c>
      <c r="B21" s="1">
        <v>50</v>
      </c>
      <c r="C21">
        <v>0</v>
      </c>
      <c r="D21" s="4">
        <f>B21+30*(1-(1-(0.01/0.3))^((C21/B2)/0.11))</f>
        <v>50</v>
      </c>
    </row>
    <row r="23" spans="1:4">
      <c r="B23" s="5" t="s">
        <v>27</v>
      </c>
      <c r="C23" s="5" t="s">
        <v>33</v>
      </c>
      <c r="D23" s="5" t="s">
        <v>28</v>
      </c>
    </row>
    <row r="24" spans="1:4">
      <c r="A24" s="6" t="s">
        <v>34</v>
      </c>
      <c r="B24" s="1">
        <f>LOOKUP(B2,BDD!A1:B50)</f>
        <v>2500</v>
      </c>
      <c r="C24" s="7"/>
      <c r="D24" s="4">
        <f>B24+D9*10</f>
        <v>28550</v>
      </c>
    </row>
    <row r="25" spans="1:4">
      <c r="A25" s="6" t="s">
        <v>35</v>
      </c>
      <c r="B25" s="2">
        <v>2613</v>
      </c>
      <c r="C25" s="1">
        <f>IF(D1="Tank",LOOKUP(B1,BDD!D1:D16,BDD!G1:G16),0)</f>
        <v>115</v>
      </c>
      <c r="D25" s="4">
        <f>B25+B25*(C25/100)</f>
        <v>5617.95</v>
      </c>
    </row>
    <row r="26" spans="1:4">
      <c r="A26" s="6" t="s">
        <v>36</v>
      </c>
      <c r="B26" s="7"/>
      <c r="C26" s="7"/>
      <c r="D26" s="4">
        <f>D25/(D25+200*B2+800)*100</f>
        <v>34.218340292180201</v>
      </c>
    </row>
    <row r="27" spans="1:4">
      <c r="A27" s="6" t="s">
        <v>37</v>
      </c>
      <c r="B27" s="1">
        <f>LOOKUP(B1,BDD!D1:E16)</f>
        <v>10</v>
      </c>
      <c r="C27">
        <v>395</v>
      </c>
      <c r="D27" s="4">
        <f>B27+30*(1-(1-(0.01/0.3))^((C27/B2)/0.55))</f>
        <v>21.565059184669948</v>
      </c>
    </row>
    <row r="28" spans="1:4">
      <c r="A28" s="6" t="s">
        <v>38</v>
      </c>
      <c r="B28" s="1">
        <f>LOOKUP(D1,BDD!D18:E20)</f>
        <v>5</v>
      </c>
      <c r="C28">
        <v>561</v>
      </c>
      <c r="D28" s="4">
        <f>B28+50*(1-(1-(0.01/0.5))^((C28/B2)/0.32))</f>
        <v>30.377378831249203</v>
      </c>
    </row>
    <row r="29" spans="1:4">
      <c r="A29" s="6" t="s">
        <v>39</v>
      </c>
      <c r="B29" s="1">
        <f>LOOKUP(D1,BDD!D18:D20,BDD!F18:F20)</f>
        <v>20</v>
      </c>
      <c r="C29">
        <v>245</v>
      </c>
      <c r="D29" s="4">
        <f>B29+50*(1-(1-(0.01/0.5))^((C29/B2)/0.18))</f>
        <v>41.151430221011346</v>
      </c>
    </row>
    <row r="31" spans="1:4">
      <c r="B31" s="5" t="s">
        <v>27</v>
      </c>
      <c r="C31" s="5" t="s">
        <v>33</v>
      </c>
      <c r="D31" s="5" t="s">
        <v>28</v>
      </c>
    </row>
    <row r="32" spans="1:4">
      <c r="A32" s="6" t="s">
        <v>30</v>
      </c>
      <c r="B32" s="7"/>
      <c r="C32" s="7"/>
      <c r="D32" s="4">
        <f>D10*0.2+D13*0.23+D14*0.23</f>
        <v>593.20000000000005</v>
      </c>
    </row>
    <row r="33" spans="1:6">
      <c r="A33" s="6" t="s">
        <v>40</v>
      </c>
      <c r="B33" s="7"/>
      <c r="C33" s="7"/>
      <c r="D33" s="4">
        <f>D13*0.17+D14*0.17</f>
        <v>173.4</v>
      </c>
    </row>
    <row r="34" spans="1:6">
      <c r="A34" s="6" t="s">
        <v>3</v>
      </c>
      <c r="B34" s="1">
        <v>100</v>
      </c>
      <c r="C34" s="1">
        <f>C19</f>
        <v>0</v>
      </c>
      <c r="D34" s="4">
        <f>B34+30*(1-(1-(0.01/0.3))^((C34/B2)/0.55))</f>
        <v>100</v>
      </c>
    </row>
    <row r="35" spans="1:6">
      <c r="A35" s="6" t="s">
        <v>31</v>
      </c>
      <c r="B35" s="1">
        <v>5</v>
      </c>
      <c r="C35" s="1">
        <f>C20</f>
        <v>27</v>
      </c>
      <c r="D35" s="4">
        <f>B35+30*(1-(1-(0.01/0.3))^((D10/B2)/2.5))+30*(1-(1-(0.01/0.3))^((C35/B2)/0.45))</f>
        <v>17.748746800853969</v>
      </c>
    </row>
    <row r="36" spans="1:6">
      <c r="A36" s="6" t="s">
        <v>32</v>
      </c>
      <c r="B36" s="1">
        <v>50</v>
      </c>
      <c r="C36" s="1">
        <f>C21</f>
        <v>0</v>
      </c>
      <c r="D36" s="4">
        <f>B36+30*(1-(1-(0.01/0.3))^((C36/B2)/0.11))</f>
        <v>50</v>
      </c>
    </row>
    <row r="37" spans="1:6">
      <c r="A37" s="6" t="s">
        <v>41</v>
      </c>
      <c r="B37" s="1">
        <f>LOOKUP(B1,BDD!D1:D16,BDD!F1:F16)</f>
        <v>8</v>
      </c>
      <c r="C37">
        <v>2.4</v>
      </c>
      <c r="D37" s="4">
        <f>B37+C37</f>
        <v>10.4</v>
      </c>
    </row>
    <row r="38" spans="1:6">
      <c r="A38" s="6" t="s">
        <v>42</v>
      </c>
      <c r="B38" s="1">
        <v>0</v>
      </c>
      <c r="C38">
        <v>0</v>
      </c>
      <c r="D38" s="4">
        <f>B38+30*(1-(1-(0.01/0.3))^((C38/B2)/0.55))</f>
        <v>0</v>
      </c>
    </row>
    <row r="40" spans="1:6">
      <c r="A40" s="2"/>
      <c r="B40" s="5" t="s">
        <v>27</v>
      </c>
      <c r="C40" s="5" t="s">
        <v>33</v>
      </c>
      <c r="D40" s="5" t="s">
        <v>28</v>
      </c>
      <c r="E40" s="8"/>
      <c r="F40" s="2"/>
    </row>
    <row r="41" spans="1:6">
      <c r="A41" s="6" t="s">
        <v>45</v>
      </c>
      <c r="B41" s="1">
        <v>0</v>
      </c>
      <c r="C41" s="1">
        <f>D11</f>
        <v>0</v>
      </c>
      <c r="D41" s="4">
        <f>50*(1-(1-(0.01/0.5))^((C41/B2)/0.8))</f>
        <v>0</v>
      </c>
      <c r="E41" s="2"/>
      <c r="F41" s="2"/>
    </row>
    <row r="42" spans="1:6">
      <c r="A42" s="6" t="s">
        <v>47</v>
      </c>
      <c r="B42" s="1">
        <v>0</v>
      </c>
      <c r="C42" s="1">
        <f>D11</f>
        <v>0</v>
      </c>
      <c r="D42" s="4">
        <f>100-100/(1+D41/100)</f>
        <v>0</v>
      </c>
      <c r="E42" s="8"/>
      <c r="F42" s="2"/>
    </row>
    <row r="43" spans="1:6">
      <c r="A43" s="6" t="s">
        <v>46</v>
      </c>
      <c r="B43" s="1">
        <v>0</v>
      </c>
      <c r="C43" s="1">
        <f>D11</f>
        <v>0</v>
      </c>
      <c r="D43" s="4">
        <f>30*(1-(1-(0.01/0.3))^((C43/B2)/1.5))</f>
        <v>0</v>
      </c>
      <c r="E43" s="8"/>
      <c r="F43" s="2"/>
    </row>
    <row r="44" spans="1:6">
      <c r="A44" s="8"/>
      <c r="B44" s="2"/>
      <c r="C44" s="2"/>
      <c r="D44" s="2"/>
      <c r="E44" s="8"/>
      <c r="F44" s="2"/>
    </row>
    <row r="45" spans="1:6">
      <c r="A45" s="8"/>
      <c r="B45" s="2"/>
      <c r="C45" s="2"/>
      <c r="D45" s="2"/>
      <c r="E45" s="8"/>
      <c r="F45" s="2"/>
    </row>
    <row r="46" spans="1:6">
      <c r="A46" s="8"/>
      <c r="B46" s="2"/>
      <c r="C46" s="2"/>
      <c r="D46" s="2"/>
      <c r="E46" s="8"/>
      <c r="F46" s="2"/>
    </row>
    <row r="47" spans="1:6">
      <c r="A47" s="2"/>
      <c r="B47" s="2"/>
      <c r="C47" s="2"/>
      <c r="D47" s="2"/>
      <c r="E47" s="8"/>
      <c r="F47" s="2"/>
    </row>
    <row r="48" spans="1:6">
      <c r="A48" s="2"/>
      <c r="B48" s="2"/>
      <c r="C48" s="2"/>
      <c r="D48" s="2"/>
      <c r="E48" s="8"/>
      <c r="F48" s="2"/>
    </row>
    <row r="49" spans="1:6">
      <c r="A49" s="8"/>
      <c r="B49" s="2"/>
      <c r="C49" s="2"/>
      <c r="D49" s="2"/>
      <c r="E49" s="8"/>
      <c r="F49" s="2"/>
    </row>
    <row r="50" spans="1:6">
      <c r="A50" s="2"/>
      <c r="B50" s="2"/>
      <c r="C50" s="2"/>
      <c r="D50" s="2"/>
      <c r="E50" s="8"/>
      <c r="F50" s="2"/>
    </row>
    <row r="51" spans="1:6">
      <c r="A51" s="8"/>
      <c r="B51" s="2"/>
      <c r="C51" s="2"/>
      <c r="D51" s="2"/>
      <c r="E51" s="8"/>
      <c r="F51" s="2"/>
    </row>
    <row r="52" spans="1:6">
      <c r="A52" s="2"/>
      <c r="B52" s="2"/>
      <c r="C52" s="2"/>
      <c r="D52" s="2"/>
      <c r="E52" s="8"/>
      <c r="F52" s="2"/>
    </row>
    <row r="53" spans="1:6">
      <c r="A53" s="8"/>
      <c r="B53" s="2"/>
      <c r="C53" s="2"/>
      <c r="D53" s="2"/>
      <c r="E53" s="8"/>
      <c r="F53" s="2"/>
    </row>
    <row r="54" spans="1:6">
      <c r="A54" s="8"/>
      <c r="B54" s="2"/>
      <c r="C54" s="2"/>
      <c r="D54" s="2"/>
      <c r="E54" s="8"/>
      <c r="F54" s="2"/>
    </row>
    <row r="55" spans="1:6">
      <c r="A55" s="8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8"/>
      <c r="B57" s="2"/>
      <c r="C57" s="2"/>
      <c r="D57" s="2"/>
      <c r="E57" s="2"/>
      <c r="F57" s="2"/>
    </row>
  </sheetData>
  <dataValidations count="2">
    <dataValidation type="list" allowBlank="1" showInputMessage="1" showErrorMessage="1" sqref="B1">
      <formula1>Classe</formula1>
    </dataValidation>
    <dataValidation type="list" allowBlank="1" showInputMessage="1" showErrorMessage="1" sqref="D1">
      <formula1>spe</formula1>
    </dataValidation>
  </dataValidations>
  <pageMargins left="0.7" right="0.7" top="0.75" bottom="0.75" header="0.3" footer="0.3"/>
  <pageSetup paperSize="9" orientation="portrait" r:id="rId1"/>
  <ignoredErrors>
    <ignoredError sqref="G6 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G17" sqref="G17"/>
    </sheetView>
  </sheetViews>
  <sheetFormatPr baseColWidth="10" defaultRowHeight="15"/>
  <sheetData>
    <row r="1" spans="1:7" ht="15.75">
      <c r="A1" s="3">
        <v>1</v>
      </c>
      <c r="B1">
        <v>130</v>
      </c>
      <c r="D1" t="s">
        <v>19</v>
      </c>
      <c r="E1">
        <v>5</v>
      </c>
      <c r="F1">
        <v>0</v>
      </c>
      <c r="G1">
        <v>0</v>
      </c>
    </row>
    <row r="2" spans="1:7" ht="15.75">
      <c r="A2" s="3">
        <v>2</v>
      </c>
      <c r="B2">
        <v>140</v>
      </c>
      <c r="D2" t="s">
        <v>15</v>
      </c>
      <c r="E2">
        <v>10</v>
      </c>
      <c r="F2">
        <v>8</v>
      </c>
      <c r="G2">
        <v>115</v>
      </c>
    </row>
    <row r="3" spans="1:7" ht="15.75">
      <c r="A3" s="3">
        <v>3</v>
      </c>
      <c r="B3">
        <v>150</v>
      </c>
      <c r="D3" t="s">
        <v>5</v>
      </c>
      <c r="E3">
        <v>5</v>
      </c>
      <c r="F3">
        <v>0</v>
      </c>
      <c r="G3">
        <v>60</v>
      </c>
    </row>
    <row r="4" spans="1:7" ht="15.75">
      <c r="A4" s="3">
        <v>4</v>
      </c>
      <c r="B4">
        <v>160</v>
      </c>
      <c r="D4" t="s">
        <v>6</v>
      </c>
      <c r="E4">
        <v>5</v>
      </c>
      <c r="F4">
        <v>0</v>
      </c>
      <c r="G4">
        <v>0</v>
      </c>
    </row>
    <row r="5" spans="1:7" ht="15.75">
      <c r="A5" s="3">
        <v>5</v>
      </c>
      <c r="B5">
        <v>170</v>
      </c>
      <c r="D5" t="s">
        <v>7</v>
      </c>
      <c r="E5">
        <v>10</v>
      </c>
      <c r="F5">
        <v>8</v>
      </c>
      <c r="G5">
        <v>0</v>
      </c>
    </row>
    <row r="6" spans="1:7" ht="15.75">
      <c r="A6" s="3">
        <v>6</v>
      </c>
      <c r="B6">
        <v>185</v>
      </c>
      <c r="D6" t="s">
        <v>12</v>
      </c>
      <c r="E6">
        <v>5</v>
      </c>
      <c r="F6">
        <v>0</v>
      </c>
      <c r="G6">
        <v>0</v>
      </c>
    </row>
    <row r="7" spans="1:7" ht="15.75">
      <c r="A7" s="3">
        <v>7</v>
      </c>
      <c r="B7">
        <v>200</v>
      </c>
      <c r="D7" t="s">
        <v>9</v>
      </c>
      <c r="E7">
        <v>5</v>
      </c>
      <c r="F7">
        <v>0</v>
      </c>
      <c r="G7">
        <v>60</v>
      </c>
    </row>
    <row r="8" spans="1:7" ht="15.75">
      <c r="A8" s="3">
        <v>8</v>
      </c>
      <c r="B8">
        <v>220</v>
      </c>
      <c r="D8" t="s">
        <v>11</v>
      </c>
      <c r="E8">
        <v>5</v>
      </c>
      <c r="F8">
        <v>0</v>
      </c>
      <c r="G8">
        <v>0</v>
      </c>
    </row>
    <row r="9" spans="1:7" ht="15.75">
      <c r="A9" s="3">
        <v>9</v>
      </c>
      <c r="B9">
        <v>240</v>
      </c>
      <c r="D9" t="s">
        <v>20</v>
      </c>
      <c r="E9">
        <v>5</v>
      </c>
      <c r="F9">
        <v>0</v>
      </c>
      <c r="G9">
        <v>60</v>
      </c>
    </row>
    <row r="10" spans="1:7" ht="15.75">
      <c r="A10" s="3">
        <v>10</v>
      </c>
      <c r="B10">
        <v>260</v>
      </c>
      <c r="D10" t="s">
        <v>18</v>
      </c>
      <c r="E10">
        <v>5</v>
      </c>
      <c r="F10">
        <v>0</v>
      </c>
      <c r="G10">
        <v>0</v>
      </c>
    </row>
    <row r="11" spans="1:7" ht="15.75">
      <c r="A11" s="3">
        <v>11</v>
      </c>
      <c r="B11">
        <v>285</v>
      </c>
      <c r="D11" t="s">
        <v>8</v>
      </c>
      <c r="E11">
        <v>10</v>
      </c>
      <c r="F11">
        <v>8</v>
      </c>
      <c r="G11">
        <v>115</v>
      </c>
    </row>
    <row r="12" spans="1:7" ht="15.75">
      <c r="A12" s="3">
        <v>12</v>
      </c>
      <c r="B12">
        <v>310</v>
      </c>
      <c r="D12" t="s">
        <v>16</v>
      </c>
      <c r="E12">
        <v>5</v>
      </c>
      <c r="F12">
        <v>0</v>
      </c>
      <c r="G12">
        <v>0</v>
      </c>
    </row>
    <row r="13" spans="1:7" ht="15.75">
      <c r="A13" s="3">
        <v>13</v>
      </c>
      <c r="B13">
        <v>335</v>
      </c>
      <c r="D13" t="s">
        <v>10</v>
      </c>
      <c r="E13">
        <v>5</v>
      </c>
      <c r="F13">
        <v>0</v>
      </c>
      <c r="G13">
        <v>0</v>
      </c>
    </row>
    <row r="14" spans="1:7" ht="15.75">
      <c r="A14" s="3">
        <v>14</v>
      </c>
      <c r="B14">
        <v>365</v>
      </c>
      <c r="D14" t="s">
        <v>14</v>
      </c>
      <c r="E14">
        <v>10</v>
      </c>
      <c r="F14">
        <v>8</v>
      </c>
      <c r="G14">
        <v>0</v>
      </c>
    </row>
    <row r="15" spans="1:7" ht="15.75">
      <c r="A15" s="3">
        <v>15</v>
      </c>
      <c r="B15">
        <v>395</v>
      </c>
      <c r="D15" t="s">
        <v>13</v>
      </c>
      <c r="E15">
        <v>5</v>
      </c>
      <c r="F15">
        <v>0</v>
      </c>
      <c r="G15">
        <v>60</v>
      </c>
    </row>
    <row r="16" spans="1:7" ht="15.75">
      <c r="A16" s="3">
        <v>16</v>
      </c>
      <c r="B16">
        <v>430</v>
      </c>
      <c r="D16" t="s">
        <v>17</v>
      </c>
      <c r="E16">
        <v>5</v>
      </c>
      <c r="F16">
        <v>0</v>
      </c>
      <c r="G16">
        <v>0</v>
      </c>
    </row>
    <row r="17" spans="1:6" ht="15.75">
      <c r="A17" s="3">
        <v>17</v>
      </c>
      <c r="B17">
        <v>465</v>
      </c>
    </row>
    <row r="18" spans="1:6" ht="15.75">
      <c r="A18" s="3">
        <v>18</v>
      </c>
      <c r="B18">
        <v>500</v>
      </c>
      <c r="D18" t="s">
        <v>63</v>
      </c>
      <c r="E18">
        <v>0</v>
      </c>
      <c r="F18">
        <v>0</v>
      </c>
    </row>
    <row r="19" spans="1:6" ht="15.75">
      <c r="A19" s="3">
        <v>19</v>
      </c>
      <c r="B19">
        <v>540</v>
      </c>
      <c r="D19" t="s">
        <v>64</v>
      </c>
      <c r="E19">
        <v>0</v>
      </c>
      <c r="F19">
        <v>0</v>
      </c>
    </row>
    <row r="20" spans="1:6" ht="15.75">
      <c r="A20" s="3">
        <v>20</v>
      </c>
      <c r="B20">
        <v>580</v>
      </c>
      <c r="D20" t="s">
        <v>62</v>
      </c>
      <c r="E20">
        <v>5</v>
      </c>
      <c r="F20">
        <v>20</v>
      </c>
    </row>
    <row r="21" spans="1:6" ht="15.75">
      <c r="A21" s="3">
        <v>21</v>
      </c>
      <c r="B21">
        <v>620</v>
      </c>
    </row>
    <row r="22" spans="1:6" ht="15.75">
      <c r="A22" s="3">
        <v>22</v>
      </c>
      <c r="B22">
        <v>665</v>
      </c>
    </row>
    <row r="23" spans="1:6" ht="15.75">
      <c r="A23" s="3">
        <v>23</v>
      </c>
      <c r="B23">
        <v>710</v>
      </c>
    </row>
    <row r="24" spans="1:6" ht="15.75">
      <c r="A24" s="3">
        <v>24</v>
      </c>
      <c r="B24">
        <v>755</v>
      </c>
    </row>
    <row r="25" spans="1:6" ht="15.75">
      <c r="A25" s="3">
        <v>25</v>
      </c>
      <c r="B25">
        <v>805</v>
      </c>
    </row>
    <row r="26" spans="1:6" ht="15.75">
      <c r="A26" s="3">
        <v>26</v>
      </c>
      <c r="B26">
        <v>855</v>
      </c>
    </row>
    <row r="27" spans="1:6" ht="15.75">
      <c r="A27" s="3">
        <v>27</v>
      </c>
      <c r="B27">
        <v>905</v>
      </c>
    </row>
    <row r="28" spans="1:6" ht="15.75">
      <c r="A28" s="3">
        <v>28</v>
      </c>
      <c r="B28">
        <v>960</v>
      </c>
    </row>
    <row r="29" spans="1:6" ht="15.75">
      <c r="A29" s="3">
        <v>29</v>
      </c>
      <c r="B29">
        <v>1050</v>
      </c>
    </row>
    <row r="30" spans="1:6" ht="15.75">
      <c r="A30" s="3">
        <v>30</v>
      </c>
      <c r="B30">
        <v>1070</v>
      </c>
    </row>
    <row r="31" spans="1:6" ht="15.75">
      <c r="A31" s="3">
        <v>31</v>
      </c>
      <c r="B31">
        <v>1125</v>
      </c>
    </row>
    <row r="32" spans="1:6" ht="15.75">
      <c r="A32" s="3">
        <v>32</v>
      </c>
      <c r="B32">
        <v>1185</v>
      </c>
    </row>
    <row r="33" spans="1:2" ht="15.75">
      <c r="A33" s="3">
        <v>33</v>
      </c>
      <c r="B33">
        <v>1245</v>
      </c>
    </row>
    <row r="34" spans="1:2" ht="15.75">
      <c r="A34" s="3">
        <v>34</v>
      </c>
      <c r="B34">
        <v>1305</v>
      </c>
    </row>
    <row r="35" spans="1:2" ht="15.75">
      <c r="A35" s="3">
        <v>35</v>
      </c>
      <c r="B35">
        <v>1370</v>
      </c>
    </row>
    <row r="36" spans="1:2" ht="15.75">
      <c r="A36" s="3">
        <v>36</v>
      </c>
      <c r="B36">
        <v>1435</v>
      </c>
    </row>
    <row r="37" spans="1:2" ht="15.75">
      <c r="A37" s="3">
        <v>37</v>
      </c>
      <c r="B37">
        <v>1500</v>
      </c>
    </row>
    <row r="38" spans="1:2" ht="15.75">
      <c r="A38" s="3">
        <v>38</v>
      </c>
      <c r="B38">
        <v>1570</v>
      </c>
    </row>
    <row r="39" spans="1:2" ht="15.75">
      <c r="A39" s="3">
        <v>39</v>
      </c>
      <c r="B39">
        <v>1640</v>
      </c>
    </row>
    <row r="40" spans="1:2" ht="15.75">
      <c r="A40" s="3">
        <v>40</v>
      </c>
      <c r="B40">
        <v>1710</v>
      </c>
    </row>
    <row r="41" spans="1:2" ht="15.75">
      <c r="A41" s="3">
        <v>41</v>
      </c>
      <c r="B41">
        <v>1780</v>
      </c>
    </row>
    <row r="42" spans="1:2" ht="15.75">
      <c r="A42" s="3">
        <v>42</v>
      </c>
      <c r="B42">
        <v>1855</v>
      </c>
    </row>
    <row r="43" spans="1:2" ht="15.75">
      <c r="A43" s="3">
        <v>43</v>
      </c>
      <c r="B43">
        <v>1930</v>
      </c>
    </row>
    <row r="44" spans="1:2" ht="15.75">
      <c r="A44" s="3">
        <v>44</v>
      </c>
      <c r="B44">
        <v>2005</v>
      </c>
    </row>
    <row r="45" spans="1:2" ht="15.75">
      <c r="A45" s="3">
        <v>45</v>
      </c>
      <c r="B45">
        <v>2085</v>
      </c>
    </row>
    <row r="46" spans="1:2" ht="15.75">
      <c r="A46" s="3">
        <v>46</v>
      </c>
      <c r="B46">
        <v>2165</v>
      </c>
    </row>
    <row r="47" spans="1:2" ht="15.75">
      <c r="A47" s="3">
        <v>47</v>
      </c>
      <c r="B47">
        <v>2245</v>
      </c>
    </row>
    <row r="48" spans="1:2" ht="15.75">
      <c r="A48" s="3">
        <v>48</v>
      </c>
      <c r="B48">
        <v>2330</v>
      </c>
    </row>
    <row r="49" spans="1:2" ht="15.75">
      <c r="A49" s="3">
        <v>49</v>
      </c>
      <c r="B49">
        <v>2415</v>
      </c>
    </row>
    <row r="50" spans="1:2" ht="15.75">
      <c r="A50" s="3">
        <v>50</v>
      </c>
      <c r="B50">
        <v>2500</v>
      </c>
    </row>
  </sheetData>
  <sortState ref="D18:F20">
    <sortCondition ref="D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Stats</vt:lpstr>
      <vt:lpstr>BDD</vt:lpstr>
      <vt:lpstr>Classe</vt:lpstr>
      <vt:lpstr>spe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</dc:creator>
  <cp:lastModifiedBy>lish</cp:lastModifiedBy>
  <dcterms:created xsi:type="dcterms:W3CDTF">2012-10-10T22:24:24Z</dcterms:created>
  <dcterms:modified xsi:type="dcterms:W3CDTF">2012-10-11T11:37:12Z</dcterms:modified>
</cp:coreProperties>
</file>