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795" windowHeight="12270"/>
  </bookViews>
  <sheets>
    <sheet name="CALCUL" sheetId="1" r:id="rId1"/>
    <sheet name="IPE" sheetId="2" r:id="rId2"/>
    <sheet name="IPN" sheetId="3" r:id="rId3"/>
    <sheet name="HEA" sheetId="4" r:id="rId4"/>
    <sheet name="HEB" sheetId="5" r:id="rId5"/>
    <sheet name="Feuil6" sheetId="6" r:id="rId6"/>
  </sheets>
  <definedNames>
    <definedName name="_xlnm._FilterDatabase" localSheetId="0" hidden="1">CALCUL!#REF!</definedName>
    <definedName name="A">CALCUL!$E$3</definedName>
    <definedName name="B">CALCUL!$E$4</definedName>
    <definedName name="F">CALCUL!$E$5</definedName>
    <definedName name="mF">CALCUL!$E$14</definedName>
    <definedName name="Re">CALCUL!$E$9</definedName>
    <definedName name="Rp">CALCUL!$E$11</definedName>
    <definedName name="s">CALCUL!$D$10</definedName>
    <definedName name="Wel">CALCUL!$E$16</definedName>
  </definedNames>
  <calcPr calcId="124519"/>
</workbook>
</file>

<file path=xl/calcChain.xml><?xml version="1.0" encoding="utf-8"?>
<calcChain xmlns="http://schemas.openxmlformats.org/spreadsheetml/2006/main">
  <c r="C39" i="1"/>
  <c r="D39" s="1"/>
  <c r="C38"/>
  <c r="D38" s="1"/>
  <c r="C37"/>
  <c r="D37" s="1"/>
  <c r="C36"/>
  <c r="D36" s="1"/>
  <c r="E11"/>
  <c r="E14"/>
  <c r="E16" l="1"/>
  <c r="E19" l="1"/>
  <c r="B27" s="1"/>
  <c r="E21"/>
  <c r="E22"/>
  <c r="E20"/>
  <c r="F19"/>
  <c r="H19"/>
  <c r="J19"/>
  <c r="H21"/>
  <c r="F22"/>
  <c r="J22"/>
  <c r="H22" l="1"/>
  <c r="B30"/>
  <c r="D27"/>
  <c r="C27"/>
  <c r="J20"/>
  <c r="B28"/>
  <c r="F21"/>
  <c r="B29"/>
  <c r="F20"/>
  <c r="H20"/>
  <c r="J21"/>
  <c r="D29" l="1"/>
  <c r="C29"/>
  <c r="C28"/>
  <c r="E28" s="1"/>
  <c r="F28" s="1"/>
  <c r="D28"/>
  <c r="C30"/>
  <c r="E30" s="1"/>
  <c r="F30" s="1"/>
  <c r="D30"/>
  <c r="E27"/>
  <c r="F27" s="1"/>
  <c r="E29" l="1"/>
  <c r="F29" s="1"/>
</calcChain>
</file>

<file path=xl/sharedStrings.xml><?xml version="1.0" encoding="utf-8"?>
<sst xmlns="http://schemas.openxmlformats.org/spreadsheetml/2006/main" count="91" uniqueCount="42">
  <si>
    <t>DESCRIPTION FENDEUSE</t>
  </si>
  <si>
    <t>A</t>
  </si>
  <si>
    <t>B</t>
  </si>
  <si>
    <t>FORCE VERIN</t>
  </si>
  <si>
    <t>mètre</t>
  </si>
  <si>
    <t>tonnes</t>
  </si>
  <si>
    <t>entraxe poutre / vérin</t>
  </si>
  <si>
    <t>entraxe fixation verin / plancher</t>
  </si>
  <si>
    <t>CONDITION RESISTANCE</t>
  </si>
  <si>
    <t>Re</t>
  </si>
  <si>
    <t>s</t>
  </si>
  <si>
    <t>Resistance élastique</t>
  </si>
  <si>
    <t>coeff sécurité</t>
  </si>
  <si>
    <t>N/mm²</t>
  </si>
  <si>
    <t>ss unité</t>
  </si>
  <si>
    <t>CALCUL MOMENT FLEXION</t>
  </si>
  <si>
    <t>Mf</t>
  </si>
  <si>
    <t>N.m</t>
  </si>
  <si>
    <t>Re/s</t>
  </si>
  <si>
    <t>Resistance pratique</t>
  </si>
  <si>
    <t>CALCUL MODULE ELASTIQUE MINIMUM</t>
  </si>
  <si>
    <t>Wel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</si>
  <si>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</si>
  <si>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t>IPE</t>
  </si>
  <si>
    <t>IPN</t>
  </si>
  <si>
    <t>HEA</t>
  </si>
  <si>
    <t>HEB</t>
  </si>
  <si>
    <t>PROFIL</t>
  </si>
  <si>
    <t>W</t>
  </si>
  <si>
    <t>DIMENSION</t>
  </si>
  <si>
    <t>H</t>
  </si>
  <si>
    <t>S</t>
  </si>
  <si>
    <t>cm²</t>
  </si>
  <si>
    <t>I</t>
  </si>
  <si>
    <r>
      <t>cm</t>
    </r>
    <r>
      <rPr>
        <vertAlign val="superscript"/>
        <sz val="11"/>
        <color theme="1"/>
        <rFont val="Calibri"/>
        <family val="2"/>
        <scheme val="minor"/>
      </rPr>
      <t>4</t>
    </r>
  </si>
  <si>
    <t>LISTE DES PROFILES DISPO</t>
  </si>
  <si>
    <t>DETERMINATION PROFILE AVEC MODULE DE FLEXION</t>
  </si>
  <si>
    <t>DETERMINATION AVEC CONTRAINTE MAXIMALE</t>
  </si>
  <si>
    <t>σmax</t>
  </si>
  <si>
    <t>CALCUL DE LA FLECHE</t>
  </si>
  <si>
    <t>I (moment inertie)</t>
  </si>
  <si>
    <t>Flèche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</si>
</sst>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2" fontId="0" fillId="2" borderId="25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/>
    <xf numFmtId="0" fontId="0" fillId="3" borderId="1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/>
    <xf numFmtId="0" fontId="0" fillId="2" borderId="22" xfId="0" applyFill="1" applyBorder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/>
    <xf numFmtId="0" fontId="0" fillId="2" borderId="26" xfId="0" applyFill="1" applyBorder="1"/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/>
    <xf numFmtId="0" fontId="0" fillId="2" borderId="29" xfId="0" applyFill="1" applyBorder="1"/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444565</xdr:colOff>
      <xdr:row>22</xdr:row>
      <xdr:rowOff>161925</xdr:rowOff>
    </xdr:to>
    <xdr:pic>
      <xdr:nvPicPr>
        <xdr:cNvPr id="2" name="Image 1" descr="SCHEMA FENDEUS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68565" cy="5076825"/>
        </a:xfrm>
        <a:prstGeom prst="rect">
          <a:avLst/>
        </a:prstGeom>
      </xdr:spPr>
    </xdr:pic>
    <xdr:clientData/>
  </xdr:twoCellAnchor>
  <xdr:twoCellAnchor>
    <xdr:from>
      <xdr:col>9</xdr:col>
      <xdr:colOff>333374</xdr:colOff>
      <xdr:row>0</xdr:row>
      <xdr:rowOff>95250</xdr:rowOff>
    </xdr:from>
    <xdr:to>
      <xdr:col>16</xdr:col>
      <xdr:colOff>0</xdr:colOff>
      <xdr:row>16</xdr:row>
      <xdr:rowOff>114300</xdr:rowOff>
    </xdr:to>
    <xdr:sp macro="" textlink="">
      <xdr:nvSpPr>
        <xdr:cNvPr id="3" name="ZoneTexte 2"/>
        <xdr:cNvSpPr txBox="1"/>
      </xdr:nvSpPr>
      <xdr:spPr>
        <a:xfrm>
          <a:off x="7658099" y="95250"/>
          <a:ext cx="5000626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Bon alors comment qu'c'est-</a:t>
          </a:r>
          <a:r>
            <a:rPr lang="fr-FR" sz="1100" b="1" baseline="0"/>
            <a:t>y qu'ça marche ???</a:t>
          </a:r>
        </a:p>
        <a:p>
          <a:endParaRPr lang="fr-FR" sz="1100"/>
        </a:p>
        <a:p>
          <a:r>
            <a:rPr lang="fr-FR" sz="1100"/>
            <a:t>Toutes les cases</a:t>
          </a:r>
          <a:r>
            <a:rPr lang="fr-FR" sz="1100" baseline="0"/>
            <a:t> à remplir sont blanches !!!</a:t>
          </a:r>
          <a:endParaRPr lang="fr-FR" sz="1100"/>
        </a:p>
        <a:p>
          <a:r>
            <a:rPr lang="fr-FR" sz="1100"/>
            <a:t>Il remplit</a:t>
          </a:r>
          <a:r>
            <a:rPr lang="fr-FR" sz="1100" baseline="0"/>
            <a:t> ce qu'il faut  LA, LA et LA...</a:t>
          </a:r>
        </a:p>
        <a:p>
          <a:endParaRPr lang="fr-FR" sz="1100" baseline="0"/>
        </a:p>
        <a:p>
          <a:r>
            <a:rPr lang="fr-FR" sz="1100" baseline="0"/>
            <a:t>Il remplit LA si son acier n'est pas le même que tout le monde (ou pour changer le coefficient de sécurité) sinon il laisse tomber...</a:t>
          </a:r>
        </a:p>
        <a:p>
          <a:endParaRPr lang="fr-FR" sz="1100" baseline="0"/>
        </a:p>
        <a:p>
          <a:r>
            <a:rPr lang="fr-FR" sz="1100" baseline="0"/>
            <a:t>Excel y calcule le moment de flexion dans la poutre et en déduit le module élastique qu'il faut... Ce calcul permet de pré-déterminer  une liste de profilés dans les 4 types les plus rencontrés...</a:t>
          </a:r>
        </a:p>
        <a:p>
          <a:endParaRPr lang="fr-FR" sz="1100" baseline="0"/>
        </a:p>
        <a:p>
          <a:r>
            <a:rPr lang="fr-FR" sz="1100" baseline="0"/>
            <a:t>Après il faut regarder les hauteur de profilés obtenues ICI et les retaper LA (j'ai pas réussi à faire en sorte qu'excel se débrouille tout seul de ce côté là...). </a:t>
          </a:r>
        </a:p>
        <a:p>
          <a:r>
            <a:rPr lang="fr-FR" sz="1100" baseline="0"/>
            <a:t>Ce deuxième tableau permet de contrôler si le profilé pré-déterminé au-dessus va tenir en ajoutant la force de traction sur la poutre...</a:t>
          </a:r>
        </a:p>
        <a:p>
          <a:r>
            <a:rPr lang="fr-FR" sz="1100" baseline="0"/>
            <a:t>Et au bout de la ligne ça dit si ça l'fait ou pas, si ça passe pas faut saisir la taille au dessus dans la liste des profilés dispo...</a:t>
          </a:r>
        </a:p>
        <a:p>
          <a:endParaRPr lang="fr-FR" sz="1100" baseline="0"/>
        </a:p>
      </xdr:txBody>
    </xdr:sp>
    <xdr:clientData/>
  </xdr:twoCellAnchor>
  <xdr:twoCellAnchor>
    <xdr:from>
      <xdr:col>4</xdr:col>
      <xdr:colOff>742951</xdr:colOff>
      <xdr:row>2</xdr:row>
      <xdr:rowOff>85726</xdr:rowOff>
    </xdr:from>
    <xdr:to>
      <xdr:col>11</xdr:col>
      <xdr:colOff>190501</xdr:colOff>
      <xdr:row>3</xdr:row>
      <xdr:rowOff>123826</xdr:rowOff>
    </xdr:to>
    <xdr:cxnSp macro="">
      <xdr:nvCxnSpPr>
        <xdr:cNvPr id="8" name="Connecteur droit avec flèche 7"/>
        <xdr:cNvCxnSpPr/>
      </xdr:nvCxnSpPr>
      <xdr:spPr>
        <a:xfrm rot="10800000">
          <a:off x="4248151" y="485776"/>
          <a:ext cx="4791075" cy="238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3</xdr:row>
      <xdr:rowOff>123825</xdr:rowOff>
    </xdr:from>
    <xdr:to>
      <xdr:col>11</xdr:col>
      <xdr:colOff>457200</xdr:colOff>
      <xdr:row>3</xdr:row>
      <xdr:rowOff>142875</xdr:rowOff>
    </xdr:to>
    <xdr:cxnSp macro="">
      <xdr:nvCxnSpPr>
        <xdr:cNvPr id="10" name="Connecteur droit avec flèche 9"/>
        <xdr:cNvCxnSpPr/>
      </xdr:nvCxnSpPr>
      <xdr:spPr>
        <a:xfrm rot="10800000">
          <a:off x="4391025" y="723900"/>
          <a:ext cx="49149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800101</xdr:colOff>
      <xdr:row>3</xdr:row>
      <xdr:rowOff>180974</xdr:rowOff>
    </xdr:from>
    <xdr:to>
      <xdr:col>12</xdr:col>
      <xdr:colOff>19051</xdr:colOff>
      <xdr:row>4</xdr:row>
      <xdr:rowOff>85724</xdr:rowOff>
    </xdr:to>
    <xdr:cxnSp macro="">
      <xdr:nvCxnSpPr>
        <xdr:cNvPr id="13" name="Connecteur droit avec flèche 12"/>
        <xdr:cNvCxnSpPr/>
      </xdr:nvCxnSpPr>
      <xdr:spPr>
        <a:xfrm rot="10800000" flipV="1">
          <a:off x="4305301" y="781049"/>
          <a:ext cx="5324475" cy="104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800100</xdr:colOff>
      <xdr:row>18</xdr:row>
      <xdr:rowOff>0</xdr:rowOff>
    </xdr:from>
    <xdr:to>
      <xdr:col>5</xdr:col>
      <xdr:colOff>228600</xdr:colOff>
      <xdr:row>22</xdr:row>
      <xdr:rowOff>28575</xdr:rowOff>
    </xdr:to>
    <xdr:sp macro="" textlink="">
      <xdr:nvSpPr>
        <xdr:cNvPr id="14" name="Accolade fermante 13"/>
        <xdr:cNvSpPr/>
      </xdr:nvSpPr>
      <xdr:spPr>
        <a:xfrm>
          <a:off x="4305300" y="3619500"/>
          <a:ext cx="238125" cy="942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228600</xdr:colOff>
      <xdr:row>11</xdr:row>
      <xdr:rowOff>104774</xdr:rowOff>
    </xdr:from>
    <xdr:to>
      <xdr:col>13</xdr:col>
      <xdr:colOff>590550</xdr:colOff>
      <xdr:row>20</xdr:row>
      <xdr:rowOff>14287</xdr:rowOff>
    </xdr:to>
    <xdr:cxnSp macro="">
      <xdr:nvCxnSpPr>
        <xdr:cNvPr id="16" name="Connecteur droit avec flèche 15"/>
        <xdr:cNvCxnSpPr>
          <a:endCxn id="14" idx="1"/>
        </xdr:cNvCxnSpPr>
      </xdr:nvCxnSpPr>
      <xdr:spPr>
        <a:xfrm rot="10800000" flipV="1">
          <a:off x="4543425" y="2295524"/>
          <a:ext cx="6419850" cy="179546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752475</xdr:colOff>
      <xdr:row>26</xdr:row>
      <xdr:rowOff>0</xdr:rowOff>
    </xdr:from>
    <xdr:to>
      <xdr:col>2</xdr:col>
      <xdr:colOff>295275</xdr:colOff>
      <xdr:row>30</xdr:row>
      <xdr:rowOff>9525</xdr:rowOff>
    </xdr:to>
    <xdr:sp macro="" textlink="">
      <xdr:nvSpPr>
        <xdr:cNvPr id="17" name="Accolade fermante 16"/>
        <xdr:cNvSpPr/>
      </xdr:nvSpPr>
      <xdr:spPr>
        <a:xfrm>
          <a:off x="1514475" y="5324475"/>
          <a:ext cx="304800" cy="781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295275</xdr:colOff>
      <xdr:row>11</xdr:row>
      <xdr:rowOff>95250</xdr:rowOff>
    </xdr:from>
    <xdr:to>
      <xdr:col>15</xdr:col>
      <xdr:colOff>38100</xdr:colOff>
      <xdr:row>28</xdr:row>
      <xdr:rowOff>9525</xdr:rowOff>
    </xdr:to>
    <xdr:cxnSp macro="">
      <xdr:nvCxnSpPr>
        <xdr:cNvPr id="19" name="Connecteur droit avec flèche 18"/>
        <xdr:cNvCxnSpPr>
          <a:endCxn id="17" idx="1"/>
        </xdr:cNvCxnSpPr>
      </xdr:nvCxnSpPr>
      <xdr:spPr>
        <a:xfrm rot="10800000" flipV="1">
          <a:off x="1819275" y="2286000"/>
          <a:ext cx="10115550" cy="3429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20</xdr:row>
      <xdr:rowOff>85725</xdr:rowOff>
    </xdr:from>
    <xdr:to>
      <xdr:col>15</xdr:col>
      <xdr:colOff>695325</xdr:colOff>
      <xdr:row>36</xdr:row>
      <xdr:rowOff>190500</xdr:rowOff>
    </xdr:to>
    <xdr:sp macro="" textlink="">
      <xdr:nvSpPr>
        <xdr:cNvPr id="20" name="ZoneTexte 19"/>
        <xdr:cNvSpPr txBox="1"/>
      </xdr:nvSpPr>
      <xdr:spPr>
        <a:xfrm>
          <a:off x="10391775" y="4162425"/>
          <a:ext cx="2200275" cy="328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Pour </a:t>
          </a:r>
          <a:r>
            <a:rPr lang="fr-FR" sz="1100" baseline="0"/>
            <a:t> l'instant le calcul de flèche ne fonctionne pas mais  ça n'a pas l'air de bouger beaucoup quand on prend un profilé qui résiste à la contrainte maximale ...</a:t>
          </a:r>
          <a:endParaRPr lang="fr-FR" sz="1100"/>
        </a:p>
      </xdr:txBody>
    </xdr:sp>
    <xdr:clientData/>
  </xdr:twoCellAnchor>
  <xdr:twoCellAnchor>
    <xdr:from>
      <xdr:col>4</xdr:col>
      <xdr:colOff>704850</xdr:colOff>
      <xdr:row>5</xdr:row>
      <xdr:rowOff>85725</xdr:rowOff>
    </xdr:from>
    <xdr:to>
      <xdr:col>10</xdr:col>
      <xdr:colOff>238125</xdr:colOff>
      <xdr:row>8</xdr:row>
      <xdr:rowOff>85725</xdr:rowOff>
    </xdr:to>
    <xdr:cxnSp macro="">
      <xdr:nvCxnSpPr>
        <xdr:cNvPr id="22" name="Connecteur droit avec flèche 21"/>
        <xdr:cNvCxnSpPr/>
      </xdr:nvCxnSpPr>
      <xdr:spPr>
        <a:xfrm rot="10800000" flipV="1">
          <a:off x="4210050" y="1085850"/>
          <a:ext cx="4114800" cy="590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workbookViewId="0">
      <selection activeCell="B30" sqref="B30"/>
    </sheetView>
  </sheetViews>
  <sheetFormatPr baseColWidth="10" defaultRowHeight="15"/>
  <cols>
    <col min="1" max="2" width="11.42578125" style="1"/>
    <col min="3" max="3" width="17.5703125" style="1" bestFit="1" customWidth="1"/>
    <col min="4" max="5" width="12.140625" style="1" customWidth="1"/>
    <col min="6" max="6" width="11.42578125" style="1"/>
    <col min="7" max="7" width="10.85546875" style="1" customWidth="1"/>
    <col min="8" max="16384" width="11.42578125" style="1"/>
  </cols>
  <sheetData>
    <row r="1" spans="1:17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 thickBot="1">
      <c r="A2" s="2"/>
      <c r="B2" s="2"/>
      <c r="C2" s="2"/>
      <c r="D2" s="42" t="s">
        <v>0</v>
      </c>
      <c r="E2" s="44"/>
      <c r="F2" s="44"/>
      <c r="G2" s="44"/>
      <c r="H2" s="44"/>
      <c r="I2" s="43"/>
      <c r="J2" s="2"/>
      <c r="K2" s="2"/>
      <c r="L2" s="2"/>
      <c r="M2" s="2"/>
      <c r="N2" s="2"/>
      <c r="O2" s="2"/>
      <c r="P2" s="2"/>
      <c r="Q2" s="2"/>
    </row>
    <row r="3" spans="1:17" ht="15.75" thickBot="1">
      <c r="A3" s="2"/>
      <c r="B3" s="2"/>
      <c r="C3" s="2"/>
      <c r="D3" s="3" t="s">
        <v>1</v>
      </c>
      <c r="E3" s="37"/>
      <c r="F3" s="4" t="s">
        <v>4</v>
      </c>
      <c r="G3" s="48" t="s">
        <v>6</v>
      </c>
      <c r="H3" s="49"/>
      <c r="I3" s="50"/>
      <c r="J3" s="2"/>
      <c r="K3" s="2"/>
      <c r="L3" s="2"/>
      <c r="M3" s="2"/>
      <c r="N3" s="2"/>
      <c r="O3" s="2"/>
      <c r="P3" s="2"/>
      <c r="Q3" s="2"/>
    </row>
    <row r="4" spans="1:17" ht="15.75" thickBot="1">
      <c r="A4" s="2"/>
      <c r="B4" s="2"/>
      <c r="C4" s="2"/>
      <c r="D4" s="3" t="s">
        <v>2</v>
      </c>
      <c r="E4" s="38"/>
      <c r="F4" s="5" t="s">
        <v>4</v>
      </c>
      <c r="G4" s="45" t="s">
        <v>7</v>
      </c>
      <c r="H4" s="46"/>
      <c r="I4" s="47"/>
      <c r="J4" s="2"/>
      <c r="K4" s="2"/>
      <c r="L4" s="2"/>
      <c r="M4" s="2"/>
      <c r="N4" s="2"/>
      <c r="O4" s="2"/>
      <c r="P4" s="2"/>
      <c r="Q4" s="2"/>
    </row>
    <row r="5" spans="1:17" ht="15.75" thickBot="1">
      <c r="A5" s="2"/>
      <c r="B5" s="2"/>
      <c r="C5" s="2"/>
      <c r="D5" s="3" t="s">
        <v>3</v>
      </c>
      <c r="E5" s="39"/>
      <c r="F5" s="6" t="s">
        <v>5</v>
      </c>
      <c r="G5" s="6"/>
      <c r="H5" s="6"/>
      <c r="I5" s="7"/>
      <c r="J5" s="2"/>
      <c r="K5" s="2"/>
      <c r="L5" s="2"/>
      <c r="M5" s="2"/>
      <c r="N5" s="2"/>
      <c r="O5" s="2"/>
      <c r="P5" s="2"/>
      <c r="Q5" s="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.75" thickBot="1">
      <c r="A8" s="2"/>
      <c r="B8" s="2"/>
      <c r="C8" s="2"/>
      <c r="D8" s="42" t="s">
        <v>8</v>
      </c>
      <c r="E8" s="44"/>
      <c r="F8" s="44"/>
      <c r="G8" s="44"/>
      <c r="H8" s="44"/>
      <c r="I8" s="43"/>
      <c r="J8" s="2"/>
      <c r="K8" s="2"/>
      <c r="L8" s="2"/>
      <c r="M8" s="2"/>
      <c r="N8" s="2"/>
      <c r="O8" s="2"/>
      <c r="P8" s="2"/>
      <c r="Q8" s="2"/>
    </row>
    <row r="9" spans="1:17" ht="15.75" thickBot="1">
      <c r="A9" s="2"/>
      <c r="B9" s="2"/>
      <c r="C9" s="2"/>
      <c r="D9" s="8" t="s">
        <v>9</v>
      </c>
      <c r="E9" s="40">
        <v>240</v>
      </c>
      <c r="F9" s="3" t="s">
        <v>13</v>
      </c>
      <c r="G9" s="42" t="s">
        <v>11</v>
      </c>
      <c r="H9" s="44"/>
      <c r="I9" s="43"/>
      <c r="J9" s="2"/>
      <c r="K9" s="2"/>
      <c r="L9" s="2"/>
      <c r="M9" s="2"/>
      <c r="N9" s="2"/>
      <c r="O9" s="2"/>
      <c r="P9" s="2"/>
      <c r="Q9" s="2"/>
    </row>
    <row r="10" spans="1:17" ht="15.75" thickBot="1">
      <c r="A10" s="2"/>
      <c r="B10" s="2"/>
      <c r="C10" s="2"/>
      <c r="D10" s="9" t="s">
        <v>10</v>
      </c>
      <c r="E10" s="40">
        <v>1.5</v>
      </c>
      <c r="F10" s="3" t="s">
        <v>14</v>
      </c>
      <c r="G10" s="42" t="s">
        <v>12</v>
      </c>
      <c r="H10" s="44"/>
      <c r="I10" s="43"/>
      <c r="J10" s="2"/>
      <c r="K10" s="2"/>
      <c r="L10" s="2"/>
      <c r="M10" s="2"/>
      <c r="N10" s="2"/>
      <c r="O10" s="2"/>
      <c r="P10" s="2"/>
      <c r="Q10" s="2"/>
    </row>
    <row r="11" spans="1:17" ht="15.75" thickBot="1">
      <c r="A11" s="2"/>
      <c r="B11" s="2"/>
      <c r="C11" s="2"/>
      <c r="D11" s="9" t="s">
        <v>18</v>
      </c>
      <c r="E11" s="9">
        <f>Re/E10</f>
        <v>160</v>
      </c>
      <c r="F11" s="3" t="s">
        <v>13</v>
      </c>
      <c r="G11" s="42" t="s">
        <v>19</v>
      </c>
      <c r="H11" s="44"/>
      <c r="I11" s="43"/>
      <c r="J11" s="2"/>
      <c r="K11" s="2"/>
      <c r="L11" s="2"/>
      <c r="M11" s="2"/>
      <c r="N11" s="2"/>
      <c r="O11" s="2"/>
      <c r="P11" s="2"/>
      <c r="Q11" s="2"/>
    </row>
    <row r="12" spans="1:17" ht="15.75" thickBot="1">
      <c r="A12" s="2"/>
      <c r="B12" s="2"/>
      <c r="C12" s="2"/>
      <c r="D12" s="10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</row>
    <row r="13" spans="1:17" ht="15.75" thickBot="1">
      <c r="A13" s="2"/>
      <c r="B13" s="2"/>
      <c r="C13" s="2"/>
      <c r="D13" s="42" t="s">
        <v>15</v>
      </c>
      <c r="E13" s="44"/>
      <c r="F13" s="44"/>
      <c r="G13" s="44"/>
      <c r="H13" s="44"/>
      <c r="I13" s="43"/>
      <c r="J13" s="2"/>
      <c r="K13" s="2"/>
      <c r="L13" s="2"/>
      <c r="M13" s="2"/>
      <c r="N13" s="2"/>
      <c r="O13" s="2"/>
      <c r="P13" s="2"/>
      <c r="Q13" s="2"/>
    </row>
    <row r="14" spans="1:17" ht="15.75" thickBot="1">
      <c r="A14" s="2"/>
      <c r="B14" s="2"/>
      <c r="C14" s="2"/>
      <c r="D14" s="3" t="s">
        <v>16</v>
      </c>
      <c r="E14" s="10">
        <f>A*F*POWER(10,4)</f>
        <v>0</v>
      </c>
      <c r="F14" s="3" t="s">
        <v>17</v>
      </c>
      <c r="G14" s="11"/>
      <c r="H14" s="12"/>
      <c r="I14" s="13"/>
      <c r="J14" s="2"/>
      <c r="K14" s="2"/>
      <c r="L14" s="2"/>
      <c r="M14" s="2"/>
      <c r="N14" s="2"/>
      <c r="O14" s="2"/>
      <c r="P14" s="2"/>
      <c r="Q14" s="2"/>
    </row>
    <row r="15" spans="1:17" ht="15.75" thickBot="1">
      <c r="A15" s="2"/>
      <c r="B15" s="2"/>
      <c r="C15" s="2"/>
      <c r="D15" s="42" t="s">
        <v>20</v>
      </c>
      <c r="E15" s="44"/>
      <c r="F15" s="44"/>
      <c r="G15" s="44"/>
      <c r="H15" s="44"/>
      <c r="I15" s="43"/>
      <c r="J15" s="2"/>
      <c r="K15" s="2"/>
      <c r="L15" s="2"/>
      <c r="M15" s="2"/>
      <c r="N15" s="2"/>
      <c r="O15" s="2"/>
      <c r="P15" s="2"/>
      <c r="Q15" s="2"/>
    </row>
    <row r="16" spans="1:17" ht="18" thickBot="1">
      <c r="A16" s="2"/>
      <c r="B16" s="2"/>
      <c r="C16" s="2"/>
      <c r="D16" s="3" t="s">
        <v>21</v>
      </c>
      <c r="E16" s="10">
        <f>+mF/Rp</f>
        <v>0</v>
      </c>
      <c r="F16" s="3" t="s">
        <v>22</v>
      </c>
      <c r="G16" s="11"/>
      <c r="H16" s="12"/>
      <c r="I16" s="13"/>
      <c r="J16" s="2"/>
      <c r="K16" s="2"/>
      <c r="L16" s="2"/>
      <c r="M16" s="2"/>
      <c r="N16" s="2"/>
      <c r="O16" s="2"/>
      <c r="P16" s="2"/>
      <c r="Q16" s="2"/>
    </row>
    <row r="17" spans="1:17" ht="15.75" thickBot="1">
      <c r="A17" s="2"/>
      <c r="B17" s="2"/>
      <c r="C17" s="2"/>
      <c r="D17" s="42" t="s">
        <v>36</v>
      </c>
      <c r="E17" s="44"/>
      <c r="F17" s="44"/>
      <c r="G17" s="44"/>
      <c r="H17" s="44"/>
      <c r="I17" s="43"/>
      <c r="J17" s="2"/>
      <c r="K17" s="2"/>
      <c r="L17" s="2"/>
      <c r="M17" s="2"/>
      <c r="N17" s="2"/>
      <c r="O17" s="2"/>
      <c r="P17" s="2"/>
      <c r="Q17" s="2"/>
    </row>
    <row r="18" spans="1:17" ht="15.75" thickBot="1">
      <c r="A18" s="2"/>
      <c r="B18" s="2"/>
      <c r="C18" s="2"/>
      <c r="D18" s="8" t="s">
        <v>27</v>
      </c>
      <c r="E18" s="3" t="s">
        <v>29</v>
      </c>
      <c r="F18" s="42" t="s">
        <v>28</v>
      </c>
      <c r="G18" s="43"/>
      <c r="H18" s="42" t="s">
        <v>31</v>
      </c>
      <c r="I18" s="43"/>
      <c r="J18" s="42" t="s">
        <v>33</v>
      </c>
      <c r="K18" s="43"/>
      <c r="L18" s="2"/>
      <c r="M18" s="2"/>
      <c r="N18" s="2"/>
      <c r="O18" s="2"/>
      <c r="P18" s="2"/>
      <c r="Q18" s="2"/>
    </row>
    <row r="19" spans="1:17" ht="18" thickBot="1">
      <c r="A19" s="2"/>
      <c r="B19" s="2"/>
      <c r="C19" s="2"/>
      <c r="D19" s="9" t="s">
        <v>23</v>
      </c>
      <c r="E19" s="14" t="e">
        <f>VLOOKUP(Wel,IPE!$A$2:$C$18,3)</f>
        <v>#N/A</v>
      </c>
      <c r="F19" s="15" t="e">
        <f>VLOOKUP(E19,IPE!$C$2:$E$18,2,TRUE)</f>
        <v>#N/A</v>
      </c>
      <c r="G19" s="16" t="s">
        <v>22</v>
      </c>
      <c r="H19" s="15" t="e">
        <f>VLOOKUP(E19,IPE!$C$2:$E$18,3,TRUE)</f>
        <v>#N/A</v>
      </c>
      <c r="I19" s="16" t="s">
        <v>32</v>
      </c>
      <c r="J19" s="17" t="e">
        <f>VLOOKUP($E19,IPE!$C$2:$F$19,4,TRUE)</f>
        <v>#N/A</v>
      </c>
      <c r="K19" s="18" t="s">
        <v>34</v>
      </c>
      <c r="L19" s="2"/>
      <c r="M19" s="2"/>
      <c r="N19" s="2"/>
      <c r="O19" s="2"/>
      <c r="P19" s="2"/>
      <c r="Q19" s="2"/>
    </row>
    <row r="20" spans="1:17" ht="18" thickBot="1">
      <c r="A20" s="2"/>
      <c r="B20" s="2"/>
      <c r="C20" s="2"/>
      <c r="D20" s="9" t="s">
        <v>24</v>
      </c>
      <c r="E20" s="19" t="e">
        <f>VLOOKUP(Wel,IPN!$A$2:$C$18,3)</f>
        <v>#N/A</v>
      </c>
      <c r="F20" s="20" t="e">
        <f>VLOOKUP(E20,IPN!$C$2:$E$18,2,TRUE)</f>
        <v>#N/A</v>
      </c>
      <c r="G20" s="21" t="s">
        <v>22</v>
      </c>
      <c r="H20" s="20" t="e">
        <f>VLOOKUP(E20,IPN!$C$2:$E$18,3,TRUE)</f>
        <v>#N/A</v>
      </c>
      <c r="I20" s="21" t="s">
        <v>32</v>
      </c>
      <c r="J20" s="15" t="e">
        <f>VLOOKUP($E20,IPN!$C$2:$F$19,4,TRUE)</f>
        <v>#N/A</v>
      </c>
      <c r="K20" s="16" t="s">
        <v>34</v>
      </c>
      <c r="L20" s="2"/>
      <c r="M20" s="2"/>
      <c r="N20" s="2"/>
      <c r="O20" s="2"/>
      <c r="P20" s="2"/>
      <c r="Q20" s="2"/>
    </row>
    <row r="21" spans="1:17" ht="18" thickBot="1">
      <c r="A21" s="2"/>
      <c r="B21" s="2"/>
      <c r="C21" s="2"/>
      <c r="D21" s="9" t="s">
        <v>25</v>
      </c>
      <c r="E21" s="19" t="e">
        <f>VLOOKUP(Wel,HEA!$A$2:$C$18,3)</f>
        <v>#N/A</v>
      </c>
      <c r="F21" s="20" t="e">
        <f>VLOOKUP(E21,HEA!$C$2:$E$18,2,TRUE)</f>
        <v>#N/A</v>
      </c>
      <c r="G21" s="21" t="s">
        <v>22</v>
      </c>
      <c r="H21" s="20" t="e">
        <f>VLOOKUP(E21,HEA!$C$2:$E$18,3,TRUE)</f>
        <v>#N/A</v>
      </c>
      <c r="I21" s="21" t="s">
        <v>32</v>
      </c>
      <c r="J21" s="15" t="e">
        <f>VLOOKUP($E21,HEA!$C$2:$F$19,4,TRUE)</f>
        <v>#N/A</v>
      </c>
      <c r="K21" s="16" t="s">
        <v>34</v>
      </c>
      <c r="L21" s="2"/>
      <c r="M21" s="2"/>
      <c r="N21" s="2"/>
      <c r="O21" s="2"/>
      <c r="P21" s="2"/>
      <c r="Q21" s="2"/>
    </row>
    <row r="22" spans="1:17" ht="18" thickBot="1">
      <c r="A22" s="2"/>
      <c r="B22" s="2"/>
      <c r="C22" s="2"/>
      <c r="D22" s="9" t="s">
        <v>26</v>
      </c>
      <c r="E22" s="22" t="e">
        <f>VLOOKUP(Wel,HEB!$A$2:$C$18,3)</f>
        <v>#N/A</v>
      </c>
      <c r="F22" s="23" t="e">
        <f>VLOOKUP(E22,HEB!$C$2:$E$18,2,TRUE)</f>
        <v>#N/A</v>
      </c>
      <c r="G22" s="7" t="s">
        <v>22</v>
      </c>
      <c r="H22" s="23" t="e">
        <f>VLOOKUP(E22,HEB!$C$2:$E$18,3,TRUE)</f>
        <v>#N/A</v>
      </c>
      <c r="I22" s="7" t="s">
        <v>32</v>
      </c>
      <c r="J22" s="24" t="e">
        <f>VLOOKUP($E22,HEB!$C$2:$F$19,4,TRUE)</f>
        <v>#N/A</v>
      </c>
      <c r="K22" s="25" t="s">
        <v>34</v>
      </c>
      <c r="L22" s="2"/>
      <c r="M22" s="2"/>
      <c r="N22" s="2"/>
      <c r="O22" s="2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thickBot="1">
      <c r="A25" s="53" t="s">
        <v>37</v>
      </c>
      <c r="B25" s="54"/>
      <c r="C25" s="54"/>
      <c r="D25" s="54"/>
      <c r="E25" s="54"/>
      <c r="F25" s="54"/>
      <c r="G25" s="55"/>
      <c r="H25" s="26"/>
      <c r="I25" s="53" t="s">
        <v>35</v>
      </c>
      <c r="J25" s="54"/>
      <c r="K25" s="54"/>
      <c r="L25" s="55"/>
      <c r="M25" s="2"/>
      <c r="N25" s="2"/>
      <c r="O25" s="2"/>
      <c r="P25" s="2"/>
      <c r="Q25" s="2"/>
    </row>
    <row r="26" spans="1:17" ht="15.75" thickBot="1">
      <c r="A26" s="20"/>
      <c r="B26" s="5"/>
      <c r="C26" s="3" t="s">
        <v>28</v>
      </c>
      <c r="D26" s="3" t="s">
        <v>31</v>
      </c>
      <c r="E26" s="27" t="s">
        <v>38</v>
      </c>
      <c r="F26" s="42"/>
      <c r="G26" s="57"/>
      <c r="H26" s="2"/>
      <c r="I26" s="28" t="s">
        <v>23</v>
      </c>
      <c r="J26" s="29" t="s">
        <v>24</v>
      </c>
      <c r="K26" s="28" t="s">
        <v>25</v>
      </c>
      <c r="L26" s="30" t="s">
        <v>26</v>
      </c>
      <c r="M26" s="2"/>
      <c r="N26" s="2"/>
      <c r="O26" s="2"/>
      <c r="P26" s="2"/>
      <c r="Q26" s="2"/>
    </row>
    <row r="27" spans="1:17" ht="15.75" thickBot="1">
      <c r="A27" s="28" t="s">
        <v>23</v>
      </c>
      <c r="B27" s="41" t="e">
        <f>E19</f>
        <v>#N/A</v>
      </c>
      <c r="C27" s="19" t="e">
        <f>+VLOOKUP($B27,IPE!$C$2:$F$20,2,TRUE)</f>
        <v>#N/A</v>
      </c>
      <c r="D27" s="19" t="e">
        <f>+VLOOKUP($B27,IPE!$C$2:$F$20,3,TRUE)</f>
        <v>#N/A</v>
      </c>
      <c r="E27" s="31" t="e">
        <f>(mF/C27)+((F*10000))/((D27*100))</f>
        <v>#N/A</v>
      </c>
      <c r="F27" s="58" t="e">
        <f>IF(E27&lt;Rp,"OK","essayer taille au dessus")</f>
        <v>#N/A</v>
      </c>
      <c r="G27" s="59"/>
      <c r="H27" s="2"/>
      <c r="I27" s="19">
        <v>80</v>
      </c>
      <c r="J27" s="32">
        <v>80</v>
      </c>
      <c r="K27" s="19">
        <v>100</v>
      </c>
      <c r="L27" s="33">
        <v>100</v>
      </c>
      <c r="M27" s="2"/>
      <c r="N27" s="2"/>
      <c r="O27" s="2"/>
      <c r="P27" s="2"/>
      <c r="Q27" s="2"/>
    </row>
    <row r="28" spans="1:17" ht="15.75" thickBot="1">
      <c r="A28" s="19" t="s">
        <v>24</v>
      </c>
      <c r="B28" s="41" t="e">
        <f t="shared" ref="B28:B30" si="0">E20</f>
        <v>#N/A</v>
      </c>
      <c r="C28" s="19" t="e">
        <f>+VLOOKUP($B28,IPN!$C$2:$F$20,2,TRUE)</f>
        <v>#N/A</v>
      </c>
      <c r="D28" s="19" t="e">
        <f>+VLOOKUP($B28,IPN!$C$2:$F$20,3,TRUE)</f>
        <v>#N/A</v>
      </c>
      <c r="E28" s="31" t="e">
        <f>(mF/C28)+((F*10000))/((D28*100))</f>
        <v>#N/A</v>
      </c>
      <c r="F28" s="60" t="e">
        <f>IF(E28&lt;Rp,"OK","essayer taille au dessus")</f>
        <v>#N/A</v>
      </c>
      <c r="G28" s="61"/>
      <c r="H28" s="2"/>
      <c r="I28" s="19">
        <v>100</v>
      </c>
      <c r="J28" s="32">
        <v>100</v>
      </c>
      <c r="K28" s="19">
        <v>120</v>
      </c>
      <c r="L28" s="33">
        <v>120</v>
      </c>
      <c r="M28" s="2"/>
      <c r="N28" s="2"/>
      <c r="O28" s="2"/>
      <c r="P28" s="2"/>
      <c r="Q28" s="2"/>
    </row>
    <row r="29" spans="1:17" ht="15.75" thickBot="1">
      <c r="A29" s="19" t="s">
        <v>25</v>
      </c>
      <c r="B29" s="41" t="e">
        <f t="shared" si="0"/>
        <v>#N/A</v>
      </c>
      <c r="C29" s="19" t="e">
        <f>+VLOOKUP($B29,HEA!$C$2:$F$20,2,TRUE)</f>
        <v>#N/A</v>
      </c>
      <c r="D29" s="19" t="e">
        <f>+VLOOKUP($B29,HEA!$C$2:$F$20,3,TRUE)</f>
        <v>#N/A</v>
      </c>
      <c r="E29" s="31" t="e">
        <f>(mF/C29)+((F*10000))/((D29*100))</f>
        <v>#N/A</v>
      </c>
      <c r="F29" s="60" t="e">
        <f>IF(E29&lt;Rp,"OK","essayer taille au dessus")</f>
        <v>#N/A</v>
      </c>
      <c r="G29" s="61"/>
      <c r="H29" s="2"/>
      <c r="I29" s="19">
        <v>120</v>
      </c>
      <c r="J29" s="32">
        <v>120</v>
      </c>
      <c r="K29" s="19">
        <v>140</v>
      </c>
      <c r="L29" s="33">
        <v>140</v>
      </c>
      <c r="M29" s="2"/>
      <c r="N29" s="2"/>
      <c r="O29" s="2"/>
      <c r="P29" s="2"/>
      <c r="Q29" s="2"/>
    </row>
    <row r="30" spans="1:17" ht="15.75" thickBot="1">
      <c r="A30" s="22" t="s">
        <v>26</v>
      </c>
      <c r="B30" s="41" t="e">
        <f t="shared" si="0"/>
        <v>#N/A</v>
      </c>
      <c r="C30" s="22" t="e">
        <f>+VLOOKUP($B30,HEB!$C$2:$F$20,2,TRUE)</f>
        <v>#N/A</v>
      </c>
      <c r="D30" s="22" t="e">
        <f>+VLOOKUP($B30,HEB!$C$2:$F$20,3,TRUE)</f>
        <v>#N/A</v>
      </c>
      <c r="E30" s="34" t="e">
        <f>(mF/C30)+((F*10000))/((D30*100))</f>
        <v>#N/A</v>
      </c>
      <c r="F30" s="51" t="e">
        <f>IF(E30&lt;Rp,"OK","essayer taille au dessus")</f>
        <v>#N/A</v>
      </c>
      <c r="G30" s="52"/>
      <c r="H30" s="2"/>
      <c r="I30" s="19">
        <v>140</v>
      </c>
      <c r="J30" s="32">
        <v>140</v>
      </c>
      <c r="K30" s="19">
        <v>160</v>
      </c>
      <c r="L30" s="33">
        <v>160</v>
      </c>
      <c r="M30" s="2"/>
      <c r="N30" s="2"/>
      <c r="O30" s="2"/>
      <c r="P30" s="2"/>
      <c r="Q30" s="2"/>
    </row>
    <row r="31" spans="1:17">
      <c r="A31" s="2"/>
      <c r="B31" s="2"/>
      <c r="C31" s="2"/>
      <c r="D31" s="2"/>
      <c r="E31" s="2"/>
      <c r="F31" s="2"/>
      <c r="G31" s="2"/>
      <c r="H31" s="2"/>
      <c r="I31" s="19">
        <v>160</v>
      </c>
      <c r="J31" s="32">
        <v>160</v>
      </c>
      <c r="K31" s="19">
        <v>180</v>
      </c>
      <c r="L31" s="33">
        <v>180</v>
      </c>
      <c r="M31" s="2"/>
      <c r="N31" s="2"/>
      <c r="O31" s="2"/>
      <c r="P31" s="2"/>
      <c r="Q31" s="2"/>
    </row>
    <row r="32" spans="1:17">
      <c r="A32" s="2"/>
      <c r="B32" s="2"/>
      <c r="C32" s="2"/>
      <c r="D32" s="2"/>
      <c r="E32" s="2"/>
      <c r="F32" s="2"/>
      <c r="G32" s="2"/>
      <c r="H32" s="2"/>
      <c r="I32" s="19">
        <v>180</v>
      </c>
      <c r="J32" s="32">
        <v>180</v>
      </c>
      <c r="K32" s="19">
        <v>200</v>
      </c>
      <c r="L32" s="33">
        <v>200</v>
      </c>
      <c r="M32" s="2"/>
      <c r="N32" s="2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19">
        <v>200</v>
      </c>
      <c r="J33" s="32">
        <v>200</v>
      </c>
      <c r="K33" s="19">
        <v>220</v>
      </c>
      <c r="L33" s="33">
        <v>220</v>
      </c>
      <c r="M33" s="2"/>
      <c r="N33" s="2"/>
      <c r="O33" s="2"/>
      <c r="P33" s="2"/>
      <c r="Q33" s="2"/>
    </row>
    <row r="34" spans="1:17">
      <c r="A34" s="56" t="s">
        <v>39</v>
      </c>
      <c r="B34" s="56"/>
      <c r="C34" s="56"/>
      <c r="D34" s="56"/>
      <c r="E34" s="56"/>
      <c r="F34" s="56"/>
      <c r="G34" s="56"/>
      <c r="H34" s="2"/>
      <c r="I34" s="19">
        <v>220</v>
      </c>
      <c r="J34" s="32">
        <v>220</v>
      </c>
      <c r="K34" s="19">
        <v>240</v>
      </c>
      <c r="L34" s="33">
        <v>240</v>
      </c>
      <c r="M34" s="2"/>
      <c r="N34" s="2"/>
      <c r="O34" s="2"/>
      <c r="P34" s="2"/>
      <c r="Q34" s="2"/>
    </row>
    <row r="35" spans="1:17" ht="15.75" thickBot="1">
      <c r="A35" s="2"/>
      <c r="B35" s="2"/>
      <c r="C35" s="2" t="s">
        <v>40</v>
      </c>
      <c r="D35" s="2" t="s">
        <v>41</v>
      </c>
      <c r="E35" s="2"/>
      <c r="F35" s="2"/>
      <c r="G35" s="2"/>
      <c r="H35" s="2"/>
      <c r="I35" s="19">
        <v>240</v>
      </c>
      <c r="J35" s="32">
        <v>240</v>
      </c>
      <c r="K35" s="19">
        <v>260</v>
      </c>
      <c r="L35" s="33">
        <v>260</v>
      </c>
      <c r="M35" s="2"/>
      <c r="N35" s="2"/>
      <c r="O35" s="2"/>
      <c r="P35" s="2"/>
      <c r="Q35" s="2"/>
    </row>
    <row r="36" spans="1:17" ht="15.75" thickBot="1">
      <c r="A36" s="9" t="s">
        <v>23</v>
      </c>
      <c r="B36" s="28">
        <v>300</v>
      </c>
      <c r="C36" s="2">
        <f>+VLOOKUP($B36,IPE!$C$2:$F$20,4,TRUE)</f>
        <v>8356</v>
      </c>
      <c r="D36" s="2" t="e">
        <f>(((F*2*A)/B)*10000*(POWER(B/2,3)))/(4*210000*C36*10000)</f>
        <v>#DIV/0!</v>
      </c>
      <c r="E36" s="2"/>
      <c r="F36" s="2"/>
      <c r="G36" s="2"/>
      <c r="H36" s="2"/>
      <c r="I36" s="19">
        <v>270</v>
      </c>
      <c r="J36" s="32">
        <v>300</v>
      </c>
      <c r="K36" s="19">
        <v>280</v>
      </c>
      <c r="L36" s="33">
        <v>280</v>
      </c>
      <c r="M36" s="2"/>
      <c r="N36" s="2"/>
      <c r="O36" s="2"/>
      <c r="P36" s="2"/>
      <c r="Q36" s="2"/>
    </row>
    <row r="37" spans="1:17" ht="15.75" thickBot="1">
      <c r="A37" s="9" t="s">
        <v>24</v>
      </c>
      <c r="B37" s="19">
        <v>300</v>
      </c>
      <c r="C37" s="2">
        <f>+VLOOKUP($B37,IPN!$C$2:$F$20,4,TRUE)</f>
        <v>9800</v>
      </c>
      <c r="D37" s="2" t="e">
        <f>(((F*2*A)/B)*10000*(POWER(B/2,3)))/(4*210000*C37*10000)</f>
        <v>#DIV/0!</v>
      </c>
      <c r="E37" s="2"/>
      <c r="F37" s="2"/>
      <c r="G37" s="2"/>
      <c r="H37" s="2"/>
      <c r="I37" s="19">
        <v>300</v>
      </c>
      <c r="J37" s="32"/>
      <c r="K37" s="19">
        <v>300</v>
      </c>
      <c r="L37" s="33">
        <v>300</v>
      </c>
      <c r="M37" s="2"/>
      <c r="N37" s="2"/>
      <c r="O37" s="2"/>
      <c r="P37" s="2"/>
      <c r="Q37" s="2"/>
    </row>
    <row r="38" spans="1:17" ht="15.75" thickBot="1">
      <c r="A38" s="9" t="s">
        <v>25</v>
      </c>
      <c r="B38" s="19">
        <v>240</v>
      </c>
      <c r="C38" s="2">
        <f>+VLOOKUP($B38,HEA!$C$2:$F$20,4,TRUE)</f>
        <v>7763</v>
      </c>
      <c r="D38" s="2" t="e">
        <f>(((F*2*A)/B)*10000*(POWER(B/2,3)))/(4*210000*C38*10000)</f>
        <v>#DIV/0!</v>
      </c>
      <c r="E38" s="2"/>
      <c r="F38" s="2"/>
      <c r="G38" s="2"/>
      <c r="H38" s="2"/>
      <c r="I38" s="19">
        <v>330</v>
      </c>
      <c r="J38" s="32"/>
      <c r="K38" s="19">
        <v>320</v>
      </c>
      <c r="L38" s="33">
        <v>320</v>
      </c>
      <c r="M38" s="2"/>
      <c r="N38" s="2"/>
      <c r="O38" s="2"/>
      <c r="P38" s="2"/>
      <c r="Q38" s="2"/>
    </row>
    <row r="39" spans="1:17" ht="15.75" thickBot="1">
      <c r="A39" s="9" t="s">
        <v>26</v>
      </c>
      <c r="B39" s="22">
        <v>220</v>
      </c>
      <c r="C39" s="2">
        <f>+VLOOKUP($B39,HEB!$C$2:$F$20,4,TRUE)</f>
        <v>8091</v>
      </c>
      <c r="D39" s="2" t="e">
        <f>(((F*2*A)/B)*10000*(POWER(B/2,3)))/(4*210000*C39*10000)</f>
        <v>#DIV/0!</v>
      </c>
      <c r="E39" s="2"/>
      <c r="F39" s="2"/>
      <c r="G39" s="2"/>
      <c r="H39" s="2"/>
      <c r="I39" s="19">
        <v>360</v>
      </c>
      <c r="J39" s="32"/>
      <c r="K39" s="19">
        <v>340</v>
      </c>
      <c r="L39" s="33">
        <v>340</v>
      </c>
      <c r="M39" s="2"/>
      <c r="N39" s="2"/>
      <c r="O39" s="2"/>
      <c r="P39" s="2"/>
      <c r="Q39" s="2"/>
    </row>
    <row r="40" spans="1:17">
      <c r="A40" s="2"/>
      <c r="B40" s="2"/>
      <c r="C40" s="2"/>
      <c r="D40" s="2"/>
      <c r="E40" s="2"/>
      <c r="F40" s="2"/>
      <c r="G40" s="2"/>
      <c r="H40" s="2"/>
      <c r="I40" s="19">
        <v>400</v>
      </c>
      <c r="J40" s="32"/>
      <c r="K40" s="19">
        <v>360</v>
      </c>
      <c r="L40" s="33">
        <v>360</v>
      </c>
      <c r="M40" s="2"/>
      <c r="N40" s="2"/>
      <c r="O40" s="2"/>
      <c r="P40" s="2"/>
      <c r="Q40" s="2"/>
    </row>
    <row r="41" spans="1:17">
      <c r="A41" s="2"/>
      <c r="B41" s="2"/>
      <c r="C41" s="2"/>
      <c r="D41" s="2"/>
      <c r="E41" s="2"/>
      <c r="F41" s="2"/>
      <c r="G41" s="2"/>
      <c r="H41" s="2"/>
      <c r="I41" s="19">
        <v>450</v>
      </c>
      <c r="J41" s="32"/>
      <c r="K41" s="19">
        <v>400</v>
      </c>
      <c r="L41" s="33">
        <v>400</v>
      </c>
      <c r="M41" s="2"/>
      <c r="N41" s="2"/>
      <c r="O41" s="2"/>
      <c r="P41" s="2"/>
      <c r="Q41" s="2"/>
    </row>
    <row r="42" spans="1:17" ht="15.75" thickBot="1">
      <c r="A42" s="2"/>
      <c r="B42" s="2"/>
      <c r="C42" s="2"/>
      <c r="D42" s="2"/>
      <c r="E42" s="2"/>
      <c r="F42" s="2"/>
      <c r="G42" s="2"/>
      <c r="H42" s="2"/>
      <c r="I42" s="22">
        <v>500</v>
      </c>
      <c r="J42" s="35"/>
      <c r="K42" s="22"/>
      <c r="L42" s="36"/>
      <c r="M42" s="2"/>
      <c r="N42" s="2"/>
      <c r="O42" s="2"/>
      <c r="P42" s="2"/>
      <c r="Q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dataConsolidate link="1">
    <dataRefs count="1">
      <dataRef ref="C2:C17" sheet="IPE"/>
    </dataRefs>
  </dataConsolidate>
  <mergeCells count="21">
    <mergeCell ref="F30:G30"/>
    <mergeCell ref="A25:G25"/>
    <mergeCell ref="A34:G34"/>
    <mergeCell ref="F26:G26"/>
    <mergeCell ref="I25:L25"/>
    <mergeCell ref="F27:G27"/>
    <mergeCell ref="F28:G28"/>
    <mergeCell ref="F29:G29"/>
    <mergeCell ref="J18:K18"/>
    <mergeCell ref="F18:G18"/>
    <mergeCell ref="H18:I18"/>
    <mergeCell ref="D17:I17"/>
    <mergeCell ref="D2:I2"/>
    <mergeCell ref="D8:I8"/>
    <mergeCell ref="D13:I13"/>
    <mergeCell ref="D15:I15"/>
    <mergeCell ref="G4:I4"/>
    <mergeCell ref="G3:I3"/>
    <mergeCell ref="G11:I11"/>
    <mergeCell ref="G10:I10"/>
    <mergeCell ref="G9:I9"/>
  </mergeCells>
  <conditionalFormatting sqref="E27:E30">
    <cfRule type="cellIs" dxfId="2" priority="1" operator="greaterThan">
      <formula>$E$11</formula>
    </cfRule>
    <cfRule type="cellIs" dxfId="1" priority="2" operator="lessThan">
      <formula>$E$11</formula>
    </cfRule>
    <cfRule type="cellIs" dxfId="0" priority="3" operator="lessThan">
      <formula>$E$11</formula>
    </cfRule>
  </conditionalFormatting>
  <pageMargins left="0.7" right="0.7" top="0.75" bottom="0.75" header="0.3" footer="0.3"/>
  <pageSetup paperSize="9" orientation="portrait" r:id="rId1"/>
  <ignoredErrors>
    <ignoredError sqref="J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12" sqref="D12"/>
    </sheetView>
  </sheetViews>
  <sheetFormatPr baseColWidth="10" defaultRowHeight="15"/>
  <cols>
    <col min="1" max="16384" width="11.42578125" style="1"/>
  </cols>
  <sheetData>
    <row r="1" spans="1:6">
      <c r="A1" s="1" t="s">
        <v>28</v>
      </c>
      <c r="B1" s="1" t="s">
        <v>31</v>
      </c>
      <c r="C1" s="1" t="s">
        <v>30</v>
      </c>
      <c r="D1" s="1" t="s">
        <v>28</v>
      </c>
      <c r="E1" s="1" t="s">
        <v>31</v>
      </c>
      <c r="F1" s="1" t="s">
        <v>33</v>
      </c>
    </row>
    <row r="2" spans="1:6">
      <c r="C2" s="1">
        <v>80</v>
      </c>
      <c r="D2" s="1">
        <v>20</v>
      </c>
      <c r="E2" s="1">
        <v>7.64</v>
      </c>
      <c r="F2" s="1">
        <v>80.099999999999994</v>
      </c>
    </row>
    <row r="3" spans="1:6">
      <c r="A3" s="1">
        <v>20</v>
      </c>
      <c r="B3" s="1">
        <v>7.64</v>
      </c>
      <c r="C3" s="1">
        <v>100</v>
      </c>
      <c r="D3" s="1">
        <v>34</v>
      </c>
      <c r="E3" s="1">
        <v>10.3</v>
      </c>
      <c r="F3" s="1">
        <v>171</v>
      </c>
    </row>
    <row r="4" spans="1:6">
      <c r="A4" s="1">
        <v>34</v>
      </c>
      <c r="B4" s="1">
        <v>10.3</v>
      </c>
      <c r="C4" s="1">
        <v>120</v>
      </c>
      <c r="D4" s="1">
        <v>53</v>
      </c>
      <c r="E4" s="1">
        <v>13.2</v>
      </c>
      <c r="F4" s="1">
        <v>318</v>
      </c>
    </row>
    <row r="5" spans="1:6">
      <c r="A5" s="1">
        <v>53</v>
      </c>
      <c r="B5" s="1">
        <v>13.2</v>
      </c>
      <c r="C5" s="1">
        <v>140</v>
      </c>
      <c r="D5" s="1">
        <v>77.3</v>
      </c>
      <c r="E5" s="1">
        <v>16.399999999999999</v>
      </c>
      <c r="F5" s="1">
        <v>541</v>
      </c>
    </row>
    <row r="6" spans="1:6">
      <c r="A6" s="1">
        <v>77.3</v>
      </c>
      <c r="B6" s="1">
        <v>16.399999999999999</v>
      </c>
      <c r="C6" s="1">
        <v>160</v>
      </c>
      <c r="D6" s="1">
        <v>109</v>
      </c>
      <c r="E6" s="1">
        <v>20.100000000000001</v>
      </c>
      <c r="F6" s="1">
        <v>869</v>
      </c>
    </row>
    <row r="7" spans="1:6">
      <c r="A7" s="1">
        <v>109</v>
      </c>
      <c r="B7" s="1">
        <v>20.100000000000001</v>
      </c>
      <c r="C7" s="1">
        <v>180</v>
      </c>
      <c r="D7" s="1">
        <v>146</v>
      </c>
      <c r="E7" s="1">
        <v>23.9</v>
      </c>
      <c r="F7" s="1">
        <v>1317</v>
      </c>
    </row>
    <row r="8" spans="1:6">
      <c r="A8" s="1">
        <v>146</v>
      </c>
      <c r="B8" s="1">
        <v>23.9</v>
      </c>
      <c r="C8" s="1">
        <v>200</v>
      </c>
      <c r="D8" s="1">
        <v>194</v>
      </c>
      <c r="E8" s="1">
        <v>28.5</v>
      </c>
      <c r="F8" s="1">
        <v>1943</v>
      </c>
    </row>
    <row r="9" spans="1:6">
      <c r="A9" s="1">
        <v>194</v>
      </c>
      <c r="B9" s="1">
        <v>28.5</v>
      </c>
      <c r="C9" s="1">
        <v>220</v>
      </c>
      <c r="D9" s="1">
        <v>252</v>
      </c>
      <c r="E9" s="1">
        <v>33.4</v>
      </c>
      <c r="F9" s="1">
        <v>2772</v>
      </c>
    </row>
    <row r="10" spans="1:6">
      <c r="A10" s="1">
        <v>252</v>
      </c>
      <c r="B10" s="1">
        <v>33.4</v>
      </c>
      <c r="C10" s="1">
        <v>240</v>
      </c>
      <c r="D10" s="1">
        <v>324</v>
      </c>
      <c r="E10" s="1">
        <v>39.1</v>
      </c>
      <c r="F10" s="1">
        <v>3892</v>
      </c>
    </row>
    <row r="11" spans="1:6">
      <c r="A11" s="1">
        <v>324</v>
      </c>
      <c r="B11" s="1">
        <v>39.1</v>
      </c>
      <c r="C11" s="1">
        <v>270</v>
      </c>
      <c r="D11" s="1">
        <v>429</v>
      </c>
      <c r="E11" s="1">
        <v>45.9</v>
      </c>
      <c r="F11" s="1">
        <v>5790</v>
      </c>
    </row>
    <row r="12" spans="1:6">
      <c r="A12" s="1">
        <v>429</v>
      </c>
      <c r="B12" s="1">
        <v>45.9</v>
      </c>
      <c r="C12" s="1">
        <v>300</v>
      </c>
      <c r="D12" s="1">
        <v>557</v>
      </c>
      <c r="E12" s="1">
        <v>53.8</v>
      </c>
      <c r="F12" s="1">
        <v>8356</v>
      </c>
    </row>
    <row r="13" spans="1:6">
      <c r="A13" s="1">
        <v>557</v>
      </c>
      <c r="B13" s="1">
        <v>53.8</v>
      </c>
      <c r="C13" s="1">
        <v>330</v>
      </c>
      <c r="D13" s="1">
        <v>713</v>
      </c>
      <c r="E13" s="1">
        <v>62.6</v>
      </c>
      <c r="F13" s="1">
        <v>11710</v>
      </c>
    </row>
    <row r="14" spans="1:6">
      <c r="A14" s="1">
        <v>713</v>
      </c>
      <c r="B14" s="1">
        <v>62.6</v>
      </c>
      <c r="C14" s="1">
        <v>360</v>
      </c>
      <c r="D14" s="1">
        <v>904</v>
      </c>
      <c r="E14" s="1">
        <v>72.7</v>
      </c>
      <c r="F14" s="1">
        <v>16270</v>
      </c>
    </row>
    <row r="15" spans="1:6">
      <c r="A15" s="1">
        <v>904</v>
      </c>
      <c r="B15" s="1">
        <v>72.7</v>
      </c>
      <c r="C15" s="1">
        <v>400</v>
      </c>
      <c r="D15" s="1">
        <v>1160</v>
      </c>
      <c r="E15" s="1">
        <v>84.5</v>
      </c>
      <c r="F15" s="1">
        <v>23130</v>
      </c>
    </row>
    <row r="16" spans="1:6">
      <c r="A16" s="1">
        <v>1160</v>
      </c>
      <c r="B16" s="1">
        <v>84.5</v>
      </c>
      <c r="C16" s="1">
        <v>450</v>
      </c>
      <c r="D16" s="1">
        <v>1500</v>
      </c>
      <c r="E16" s="1">
        <v>98.8</v>
      </c>
      <c r="F16" s="1">
        <v>33740</v>
      </c>
    </row>
    <row r="17" spans="1:6">
      <c r="A17" s="1">
        <v>1500</v>
      </c>
      <c r="B17" s="1">
        <v>98.8</v>
      </c>
      <c r="C17" s="1">
        <v>500</v>
      </c>
      <c r="D17" s="1">
        <v>1930</v>
      </c>
      <c r="E17" s="1">
        <v>116</v>
      </c>
      <c r="F17" s="1">
        <v>48200</v>
      </c>
    </row>
    <row r="18" spans="1:6">
      <c r="A18" s="1">
        <v>1930</v>
      </c>
      <c r="B18" s="1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C2" sqref="C2:C11"/>
    </sheetView>
  </sheetViews>
  <sheetFormatPr baseColWidth="10" defaultRowHeight="15"/>
  <sheetData>
    <row r="1" spans="1:6">
      <c r="A1" s="1" t="s">
        <v>28</v>
      </c>
      <c r="B1" s="1" t="s">
        <v>31</v>
      </c>
      <c r="C1" s="1" t="s">
        <v>30</v>
      </c>
      <c r="D1" s="1" t="s">
        <v>28</v>
      </c>
      <c r="E1" s="1" t="s">
        <v>31</v>
      </c>
      <c r="F1" s="1" t="s">
        <v>33</v>
      </c>
    </row>
    <row r="2" spans="1:6">
      <c r="A2" s="1"/>
      <c r="B2" s="1"/>
      <c r="C2" s="1">
        <v>80</v>
      </c>
      <c r="D2" s="1">
        <v>19.5</v>
      </c>
      <c r="E2" s="1">
        <v>7.58</v>
      </c>
      <c r="F2" s="1">
        <v>77.8</v>
      </c>
    </row>
    <row r="3" spans="1:6">
      <c r="A3" s="1">
        <v>19.5</v>
      </c>
      <c r="B3" s="1">
        <v>7.58</v>
      </c>
      <c r="C3" s="1">
        <v>100</v>
      </c>
      <c r="D3" s="1">
        <v>34.200000000000003</v>
      </c>
      <c r="E3" s="1">
        <v>10.6</v>
      </c>
      <c r="F3" s="1">
        <v>171</v>
      </c>
    </row>
    <row r="4" spans="1:6">
      <c r="A4" s="1">
        <v>34.200000000000003</v>
      </c>
      <c r="B4" s="1">
        <v>10.6</v>
      </c>
      <c r="C4" s="1">
        <v>120</v>
      </c>
      <c r="D4" s="1">
        <v>54.7</v>
      </c>
      <c r="E4" s="1">
        <v>14.2</v>
      </c>
      <c r="F4" s="1">
        <v>328</v>
      </c>
    </row>
    <row r="5" spans="1:6">
      <c r="A5" s="1">
        <v>54.7</v>
      </c>
      <c r="B5" s="1">
        <v>14.2</v>
      </c>
      <c r="C5" s="1">
        <v>140</v>
      </c>
      <c r="D5" s="1">
        <v>81.900000000000006</v>
      </c>
      <c r="E5" s="1">
        <v>18.3</v>
      </c>
      <c r="F5" s="1">
        <v>573</v>
      </c>
    </row>
    <row r="6" spans="1:6">
      <c r="A6" s="1">
        <v>81.900000000000006</v>
      </c>
      <c r="B6" s="1">
        <v>18.3</v>
      </c>
      <c r="C6" s="1">
        <v>160</v>
      </c>
      <c r="D6" s="1">
        <v>117</v>
      </c>
      <c r="E6" s="1">
        <v>22.8</v>
      </c>
      <c r="F6" s="1">
        <v>935</v>
      </c>
    </row>
    <row r="7" spans="1:6">
      <c r="A7" s="1">
        <v>117</v>
      </c>
      <c r="B7" s="1">
        <v>22.8</v>
      </c>
      <c r="C7" s="1">
        <v>180</v>
      </c>
      <c r="D7" s="1">
        <v>161</v>
      </c>
      <c r="E7" s="1">
        <v>27.9</v>
      </c>
      <c r="F7" s="1">
        <v>1450</v>
      </c>
    </row>
    <row r="8" spans="1:6">
      <c r="A8" s="1">
        <v>161</v>
      </c>
      <c r="B8" s="1">
        <v>27.9</v>
      </c>
      <c r="C8" s="1">
        <v>200</v>
      </c>
      <c r="D8" s="1">
        <v>214</v>
      </c>
      <c r="E8" s="1">
        <v>33.5</v>
      </c>
      <c r="F8" s="1">
        <v>2140</v>
      </c>
    </row>
    <row r="9" spans="1:6">
      <c r="A9" s="1">
        <v>214</v>
      </c>
      <c r="B9" s="1">
        <v>33.5</v>
      </c>
      <c r="C9" s="1">
        <v>220</v>
      </c>
      <c r="D9" s="1">
        <v>278</v>
      </c>
      <c r="E9" s="1">
        <v>39.6</v>
      </c>
      <c r="F9" s="1">
        <v>3060</v>
      </c>
    </row>
    <row r="10" spans="1:6">
      <c r="A10" s="1">
        <v>278</v>
      </c>
      <c r="B10" s="1">
        <v>39.6</v>
      </c>
      <c r="C10" s="1">
        <v>240</v>
      </c>
      <c r="D10" s="1">
        <v>354</v>
      </c>
      <c r="E10" s="1">
        <v>46.1</v>
      </c>
      <c r="F10" s="1">
        <v>4250</v>
      </c>
    </row>
    <row r="11" spans="1:6">
      <c r="A11" s="1">
        <v>354</v>
      </c>
      <c r="B11" s="1">
        <v>46.1</v>
      </c>
      <c r="C11" s="1">
        <v>300</v>
      </c>
      <c r="D11" s="1">
        <v>653</v>
      </c>
      <c r="E11" s="1">
        <v>69.099999999999994</v>
      </c>
      <c r="F11" s="1">
        <v>9800</v>
      </c>
    </row>
    <row r="12" spans="1:6">
      <c r="A12" s="1">
        <v>653</v>
      </c>
      <c r="B12" s="1">
        <v>69.099999999999994</v>
      </c>
      <c r="C12" s="1"/>
      <c r="D12" s="1"/>
      <c r="E12" s="1"/>
    </row>
    <row r="13" spans="1:6">
      <c r="A13" s="1"/>
      <c r="B13" s="1"/>
      <c r="C13" s="1"/>
      <c r="D13" s="1"/>
      <c r="E13" s="1"/>
    </row>
    <row r="14" spans="1:6">
      <c r="A14" s="1"/>
      <c r="B14" s="1"/>
      <c r="C14" s="1"/>
      <c r="D14" s="1"/>
      <c r="E14" s="1"/>
    </row>
    <row r="15" spans="1:6">
      <c r="A15" s="1"/>
      <c r="B15" s="1"/>
      <c r="C15" s="1"/>
      <c r="D15" s="1"/>
      <c r="E15" s="1"/>
    </row>
    <row r="16" spans="1:6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C2" sqref="C2:C16"/>
    </sheetView>
  </sheetViews>
  <sheetFormatPr baseColWidth="10" defaultRowHeight="15"/>
  <sheetData>
    <row r="1" spans="1:6">
      <c r="A1" s="1" t="s">
        <v>28</v>
      </c>
      <c r="B1" s="1" t="s">
        <v>31</v>
      </c>
      <c r="C1" s="1" t="s">
        <v>30</v>
      </c>
      <c r="D1" s="1" t="s">
        <v>28</v>
      </c>
      <c r="E1" s="1" t="s">
        <v>31</v>
      </c>
      <c r="F1" s="1" t="s">
        <v>33</v>
      </c>
    </row>
    <row r="2" spans="1:6">
      <c r="A2" s="1"/>
      <c r="B2" s="1"/>
      <c r="C2" s="1">
        <v>100</v>
      </c>
      <c r="D2" s="1">
        <v>73</v>
      </c>
      <c r="E2" s="1">
        <v>21.2</v>
      </c>
      <c r="F2" s="1">
        <v>349</v>
      </c>
    </row>
    <row r="3" spans="1:6">
      <c r="A3" s="1">
        <v>73</v>
      </c>
      <c r="B3" s="1">
        <v>21.2</v>
      </c>
      <c r="C3" s="1">
        <v>120</v>
      </c>
      <c r="D3" s="1">
        <v>106</v>
      </c>
      <c r="E3" s="1">
        <v>25.3</v>
      </c>
      <c r="F3" s="1">
        <v>606</v>
      </c>
    </row>
    <row r="4" spans="1:6">
      <c r="A4" s="1">
        <v>106</v>
      </c>
      <c r="B4" s="1">
        <v>25.3</v>
      </c>
      <c r="C4" s="1">
        <v>140</v>
      </c>
      <c r="D4" s="1">
        <v>155</v>
      </c>
      <c r="E4" s="1">
        <v>31.4</v>
      </c>
      <c r="F4" s="1">
        <v>1033</v>
      </c>
    </row>
    <row r="5" spans="1:6">
      <c r="A5" s="1">
        <v>155</v>
      </c>
      <c r="B5" s="1">
        <v>31.4</v>
      </c>
      <c r="C5" s="1">
        <v>160</v>
      </c>
      <c r="D5" s="1">
        <v>220</v>
      </c>
      <c r="E5" s="1">
        <v>38.799999999999997</v>
      </c>
      <c r="F5" s="1">
        <v>1673</v>
      </c>
    </row>
    <row r="6" spans="1:6">
      <c r="A6" s="1">
        <v>220</v>
      </c>
      <c r="B6" s="1">
        <v>38.799999999999997</v>
      </c>
      <c r="C6" s="1">
        <v>180</v>
      </c>
      <c r="D6" s="1">
        <v>294</v>
      </c>
      <c r="E6" s="1">
        <v>45.3</v>
      </c>
      <c r="F6" s="1">
        <v>2510</v>
      </c>
    </row>
    <row r="7" spans="1:6">
      <c r="A7" s="1">
        <v>294</v>
      </c>
      <c r="B7" s="1">
        <v>45.3</v>
      </c>
      <c r="C7" s="1">
        <v>200</v>
      </c>
      <c r="D7" s="1">
        <v>389</v>
      </c>
      <c r="E7" s="1">
        <v>53.8</v>
      </c>
      <c r="F7" s="1">
        <v>3692</v>
      </c>
    </row>
    <row r="8" spans="1:6">
      <c r="A8" s="1">
        <v>389</v>
      </c>
      <c r="B8" s="1">
        <v>53.8</v>
      </c>
      <c r="C8" s="1">
        <v>220</v>
      </c>
      <c r="D8" s="1">
        <v>515</v>
      </c>
      <c r="E8" s="1">
        <v>64.3</v>
      </c>
      <c r="F8" s="1">
        <v>5410</v>
      </c>
    </row>
    <row r="9" spans="1:6">
      <c r="A9" s="1">
        <v>515</v>
      </c>
      <c r="B9" s="1">
        <v>64.3</v>
      </c>
      <c r="C9" s="1">
        <v>240</v>
      </c>
      <c r="D9" s="1">
        <v>675</v>
      </c>
      <c r="E9" s="1">
        <v>76.8</v>
      </c>
      <c r="F9" s="1">
        <v>7763</v>
      </c>
    </row>
    <row r="10" spans="1:6">
      <c r="A10" s="1">
        <v>675</v>
      </c>
      <c r="B10" s="1">
        <v>76.8</v>
      </c>
      <c r="C10" s="1">
        <v>260</v>
      </c>
      <c r="D10" s="1">
        <v>836</v>
      </c>
      <c r="E10" s="1">
        <v>86.8</v>
      </c>
      <c r="F10" s="1">
        <v>10460</v>
      </c>
    </row>
    <row r="11" spans="1:6">
      <c r="A11" s="1">
        <v>836</v>
      </c>
      <c r="B11" s="1">
        <v>86.8</v>
      </c>
      <c r="C11" s="1">
        <v>280</v>
      </c>
      <c r="D11" s="1">
        <v>1010</v>
      </c>
      <c r="E11" s="1">
        <v>97.3</v>
      </c>
      <c r="F11" s="1">
        <v>13670</v>
      </c>
    </row>
    <row r="12" spans="1:6">
      <c r="A12" s="1">
        <v>1010</v>
      </c>
      <c r="B12" s="1">
        <v>97.3</v>
      </c>
      <c r="C12" s="1">
        <v>300</v>
      </c>
      <c r="D12" s="1">
        <v>1260</v>
      </c>
      <c r="E12" s="1">
        <v>112.5</v>
      </c>
      <c r="F12" s="1">
        <v>18260</v>
      </c>
    </row>
    <row r="13" spans="1:6">
      <c r="A13" s="1">
        <v>1260</v>
      </c>
      <c r="B13" s="1">
        <v>112.5</v>
      </c>
      <c r="C13" s="1">
        <v>320</v>
      </c>
      <c r="D13" s="1">
        <v>1480</v>
      </c>
      <c r="E13" s="1">
        <v>124.4</v>
      </c>
      <c r="F13" s="1">
        <v>22930</v>
      </c>
    </row>
    <row r="14" spans="1:6">
      <c r="A14" s="1">
        <v>1480</v>
      </c>
      <c r="B14" s="1">
        <v>124.4</v>
      </c>
      <c r="C14" s="1">
        <v>340</v>
      </c>
      <c r="D14" s="1">
        <v>1680</v>
      </c>
      <c r="E14" s="1">
        <v>133.5</v>
      </c>
      <c r="F14" s="1">
        <v>27700</v>
      </c>
    </row>
    <row r="15" spans="1:6">
      <c r="A15" s="1">
        <v>1680</v>
      </c>
      <c r="B15" s="1">
        <v>133.5</v>
      </c>
      <c r="C15" s="1">
        <v>360</v>
      </c>
      <c r="D15" s="1">
        <v>1890</v>
      </c>
      <c r="E15" s="1">
        <v>142.80000000000001</v>
      </c>
      <c r="F15" s="1">
        <v>33090</v>
      </c>
    </row>
    <row r="16" spans="1:6">
      <c r="A16" s="1">
        <v>1890</v>
      </c>
      <c r="B16" s="1">
        <v>142.80000000000001</v>
      </c>
      <c r="C16" s="1">
        <v>400</v>
      </c>
      <c r="D16" s="1">
        <v>2310</v>
      </c>
      <c r="E16" s="1">
        <v>159</v>
      </c>
      <c r="F16" s="1">
        <v>45070</v>
      </c>
    </row>
    <row r="17" spans="1:5">
      <c r="A17" s="1">
        <v>2310</v>
      </c>
      <c r="B17" s="1">
        <v>159</v>
      </c>
      <c r="D17" s="1"/>
      <c r="E17" s="1"/>
    </row>
    <row r="18" spans="1:5">
      <c r="A18" s="1"/>
      <c r="B18" s="1"/>
      <c r="C18" s="1"/>
      <c r="D18" s="1"/>
      <c r="E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C2" sqref="C2:C17"/>
    </sheetView>
  </sheetViews>
  <sheetFormatPr baseColWidth="10" defaultRowHeight="15"/>
  <sheetData>
    <row r="1" spans="1:6">
      <c r="A1" s="1" t="s">
        <v>28</v>
      </c>
      <c r="B1" s="1" t="s">
        <v>31</v>
      </c>
      <c r="C1" s="1" t="s">
        <v>30</v>
      </c>
      <c r="D1" s="1" t="s">
        <v>28</v>
      </c>
      <c r="E1" s="1" t="s">
        <v>31</v>
      </c>
      <c r="F1" s="1" t="s">
        <v>33</v>
      </c>
    </row>
    <row r="2" spans="1:6">
      <c r="A2" s="1"/>
      <c r="B2" s="1"/>
      <c r="C2" s="1">
        <v>100</v>
      </c>
      <c r="D2" s="1">
        <v>90</v>
      </c>
      <c r="E2" s="1">
        <v>26</v>
      </c>
      <c r="F2" s="1">
        <v>450</v>
      </c>
    </row>
    <row r="3" spans="1:6">
      <c r="A3" s="1">
        <v>90</v>
      </c>
      <c r="B3" s="1">
        <v>26</v>
      </c>
      <c r="C3" s="1">
        <v>120</v>
      </c>
      <c r="D3" s="1">
        <v>144</v>
      </c>
      <c r="E3" s="1">
        <v>34</v>
      </c>
      <c r="F3" s="1">
        <v>864</v>
      </c>
    </row>
    <row r="4" spans="1:6">
      <c r="A4" s="1">
        <v>144</v>
      </c>
      <c r="B4" s="1">
        <v>34</v>
      </c>
      <c r="C4" s="1">
        <v>140</v>
      </c>
      <c r="D4" s="1">
        <v>216</v>
      </c>
      <c r="E4" s="1">
        <v>43</v>
      </c>
      <c r="F4" s="1">
        <v>1509</v>
      </c>
    </row>
    <row r="5" spans="1:6">
      <c r="A5" s="1">
        <v>216</v>
      </c>
      <c r="B5" s="1">
        <v>43</v>
      </c>
      <c r="C5" s="1">
        <v>160</v>
      </c>
      <c r="D5" s="1">
        <v>311</v>
      </c>
      <c r="E5" s="1">
        <v>54.3</v>
      </c>
      <c r="F5" s="1">
        <v>2492</v>
      </c>
    </row>
    <row r="6" spans="1:6">
      <c r="A6" s="1">
        <v>311</v>
      </c>
      <c r="B6" s="1">
        <v>54.3</v>
      </c>
      <c r="C6" s="1">
        <v>180</v>
      </c>
      <c r="D6" s="1">
        <v>426</v>
      </c>
      <c r="E6" s="1">
        <v>65.3</v>
      </c>
      <c r="F6" s="1">
        <v>3831</v>
      </c>
    </row>
    <row r="7" spans="1:6">
      <c r="A7" s="1">
        <v>426</v>
      </c>
      <c r="B7" s="1">
        <v>65.3</v>
      </c>
      <c r="C7" s="1">
        <v>200</v>
      </c>
      <c r="D7" s="1">
        <v>570</v>
      </c>
      <c r="E7" s="1">
        <v>78.099999999999994</v>
      </c>
      <c r="F7" s="1">
        <v>5696</v>
      </c>
    </row>
    <row r="8" spans="1:6">
      <c r="A8" s="1">
        <v>570</v>
      </c>
      <c r="B8" s="1">
        <v>78.099999999999994</v>
      </c>
      <c r="C8" s="1">
        <v>220</v>
      </c>
      <c r="D8" s="1">
        <v>736</v>
      </c>
      <c r="E8" s="1">
        <v>91</v>
      </c>
      <c r="F8" s="1">
        <v>8091</v>
      </c>
    </row>
    <row r="9" spans="1:6">
      <c r="A9" s="1">
        <v>736</v>
      </c>
      <c r="B9" s="1">
        <v>91</v>
      </c>
      <c r="C9" s="1">
        <v>240</v>
      </c>
      <c r="D9" s="1">
        <v>938</v>
      </c>
      <c r="E9" s="1">
        <v>106</v>
      </c>
      <c r="F9" s="1">
        <v>11260</v>
      </c>
    </row>
    <row r="10" spans="1:6">
      <c r="A10" s="1">
        <v>938</v>
      </c>
      <c r="B10" s="1">
        <v>106</v>
      </c>
      <c r="C10" s="1">
        <v>260</v>
      </c>
      <c r="D10" s="1">
        <v>1150</v>
      </c>
      <c r="E10" s="1">
        <v>118.4</v>
      </c>
      <c r="F10" s="1">
        <v>14920</v>
      </c>
    </row>
    <row r="11" spans="1:6">
      <c r="A11" s="1">
        <v>1150</v>
      </c>
      <c r="B11" s="1">
        <v>118.4</v>
      </c>
      <c r="C11" s="1">
        <v>280</v>
      </c>
      <c r="D11" s="1">
        <v>1380</v>
      </c>
      <c r="E11" s="1">
        <v>131.4</v>
      </c>
      <c r="F11" s="1">
        <v>19270</v>
      </c>
    </row>
    <row r="12" spans="1:6">
      <c r="A12" s="1">
        <v>1380</v>
      </c>
      <c r="B12" s="1">
        <v>131.4</v>
      </c>
      <c r="C12" s="1">
        <v>300</v>
      </c>
      <c r="D12" s="1">
        <v>1680</v>
      </c>
      <c r="E12" s="1">
        <v>149.1</v>
      </c>
      <c r="F12" s="1">
        <v>25170</v>
      </c>
    </row>
    <row r="13" spans="1:6">
      <c r="A13" s="1">
        <v>1680</v>
      </c>
      <c r="B13" s="1">
        <v>149.1</v>
      </c>
      <c r="C13" s="1">
        <v>320</v>
      </c>
      <c r="D13" s="1">
        <v>1930</v>
      </c>
      <c r="E13" s="1">
        <v>161.30000000000001</v>
      </c>
      <c r="F13" s="1">
        <v>30820</v>
      </c>
    </row>
    <row r="14" spans="1:6">
      <c r="A14" s="1">
        <v>1930</v>
      </c>
      <c r="B14" s="1">
        <v>161.30000000000001</v>
      </c>
      <c r="C14" s="1">
        <v>340</v>
      </c>
      <c r="D14" s="1">
        <v>2160</v>
      </c>
      <c r="E14" s="1">
        <v>170.9</v>
      </c>
      <c r="F14" s="1">
        <v>36660</v>
      </c>
    </row>
    <row r="15" spans="1:6">
      <c r="A15" s="1">
        <v>2160</v>
      </c>
      <c r="B15" s="1">
        <v>170.9</v>
      </c>
      <c r="C15" s="1">
        <v>360</v>
      </c>
      <c r="D15" s="1">
        <v>2400</v>
      </c>
      <c r="E15" s="1">
        <v>180.6</v>
      </c>
      <c r="F15" s="1">
        <v>43190</v>
      </c>
    </row>
    <row r="16" spans="1:6">
      <c r="A16" s="1">
        <v>2400</v>
      </c>
      <c r="B16" s="1">
        <v>180.6</v>
      </c>
      <c r="C16" s="1">
        <v>400</v>
      </c>
      <c r="D16" s="1">
        <v>2880</v>
      </c>
      <c r="E16" s="1">
        <v>197.8</v>
      </c>
      <c r="F16" s="1">
        <v>57680</v>
      </c>
    </row>
    <row r="17" spans="1:5">
      <c r="A17" s="1">
        <v>2880</v>
      </c>
      <c r="B17" s="1">
        <v>197.8</v>
      </c>
      <c r="D17" s="1"/>
      <c r="E17" s="1"/>
    </row>
    <row r="18" spans="1:5">
      <c r="A18" s="1"/>
      <c r="B18" s="1"/>
      <c r="C18" s="1"/>
      <c r="D18" s="1"/>
      <c r="E1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CALCUL</vt:lpstr>
      <vt:lpstr>IPE</vt:lpstr>
      <vt:lpstr>IPN</vt:lpstr>
      <vt:lpstr>HEA</vt:lpstr>
      <vt:lpstr>HEB</vt:lpstr>
      <vt:lpstr>Feuil6</vt:lpstr>
      <vt:lpstr>A</vt:lpstr>
      <vt:lpstr>B</vt:lpstr>
      <vt:lpstr>F</vt:lpstr>
      <vt:lpstr>mF</vt:lpstr>
      <vt:lpstr>Re</vt:lpstr>
      <vt:lpstr>Rp</vt:lpstr>
      <vt:lpstr>s</vt:lpstr>
      <vt:lpstr>Wel</vt:lpstr>
    </vt:vector>
  </TitlesOfParts>
  <Company>CHAMTOR - USINE DE BAZANCOURT (51)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C.GAUTHIER</dc:creator>
  <cp:lastModifiedBy>Bastien</cp:lastModifiedBy>
  <dcterms:created xsi:type="dcterms:W3CDTF">2011-12-16T09:57:36Z</dcterms:created>
  <dcterms:modified xsi:type="dcterms:W3CDTF">2011-12-19T13:35:23Z</dcterms:modified>
</cp:coreProperties>
</file>