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8495" windowHeight="11700"/>
  </bookViews>
  <sheets>
    <sheet name="Labo et RRI" sheetId="1" r:id="rId1"/>
    <sheet name="Calcul" sheetId="2" r:id="rId2"/>
  </sheets>
  <calcPr calcId="125725"/>
</workbook>
</file>

<file path=xl/calcChain.xml><?xml version="1.0" encoding="utf-8"?>
<calcChain xmlns="http://schemas.openxmlformats.org/spreadsheetml/2006/main">
  <c r="B1" i="1"/>
  <c r="G15"/>
  <c r="H15"/>
  <c r="F15"/>
  <c r="E17"/>
  <c r="D17"/>
  <c r="C17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G3"/>
  <c r="H3"/>
  <c r="F3"/>
  <c r="E15" l="1"/>
  <c r="D15"/>
  <c r="C15"/>
  <c r="F17"/>
  <c r="C18" s="1"/>
  <c r="H17"/>
  <c r="G17"/>
  <c r="C4"/>
  <c r="D4"/>
  <c r="E4"/>
  <c r="C5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D3"/>
  <c r="E3"/>
  <c r="C3"/>
  <c r="C23" l="1"/>
  <c r="F21"/>
  <c r="E16"/>
  <c r="C16"/>
  <c r="D16"/>
  <c r="E26" l="1"/>
  <c r="C26"/>
  <c r="F26"/>
  <c r="D26"/>
  <c r="C21"/>
  <c r="D21"/>
  <c r="E21"/>
</calcChain>
</file>

<file path=xl/sharedStrings.xml><?xml version="1.0" encoding="utf-8"?>
<sst xmlns="http://schemas.openxmlformats.org/spreadsheetml/2006/main" count="31" uniqueCount="24">
  <si>
    <t>Planète</t>
  </si>
  <si>
    <t>Laboratoire de recherche</t>
  </si>
  <si>
    <t>Niveau RRI</t>
  </si>
  <si>
    <t>Métal</t>
  </si>
  <si>
    <t>Cristal</t>
  </si>
  <si>
    <t>Deut</t>
  </si>
  <si>
    <t>Niveau Astro</t>
  </si>
  <si>
    <t>Couts cumulés</t>
  </si>
  <si>
    <t>Cumul</t>
  </si>
  <si>
    <t>Jours</t>
  </si>
  <si>
    <t>Heures</t>
  </si>
  <si>
    <t>Minutes</t>
  </si>
  <si>
    <t>Secondes</t>
  </si>
  <si>
    <t>1 (Lancé)</t>
  </si>
  <si>
    <t>Temps de recherche astrophysique converti en :</t>
  </si>
  <si>
    <t>Total Couts cumulés RRI et Labos</t>
  </si>
  <si>
    <t>Remarque : Augmenter ses labos est plus profitable qu'augmenter le RRI à partir d'un certain niveau</t>
  </si>
  <si>
    <t>Temps de recherche astrophysique (secondes)</t>
  </si>
  <si>
    <t>Couts du niveau</t>
  </si>
  <si>
    <t>Temps de recherche RRI converti en :</t>
  </si>
  <si>
    <t>Temps de recherche RRI N-1 au RRI N (secondes)</t>
  </si>
  <si>
    <r>
      <t>Planète 1 sera toujours la planète de lancement de la recherche, il faut mettre ses labos dans l'ordre décroissant ensuite. Le temps de recherche du RRI affiche le temps de recherche (</t>
    </r>
    <r>
      <rPr>
        <b/>
        <u/>
        <sz val="11"/>
        <color rgb="FFC00000"/>
        <rFont val="Calibri"/>
        <family val="2"/>
        <scheme val="minor"/>
      </rPr>
      <t>approximatif</t>
    </r>
    <r>
      <rPr>
        <b/>
        <sz val="11"/>
        <color rgb="FFC00000"/>
        <rFont val="Calibri"/>
        <family val="2"/>
        <scheme val="minor"/>
      </rPr>
      <t xml:space="preserve"> car fonctionnant avec une moyenne) entre le niveau du RRI inférieur à celui qui est affiché et celui qui est affiché</t>
    </r>
  </si>
  <si>
    <t>Technocrate</t>
  </si>
  <si>
    <t>Non</t>
  </si>
</sst>
</file>

<file path=xl/styles.xml><?xml version="1.0" encoding="utf-8"?>
<styleSheet xmlns="http://schemas.openxmlformats.org/spreadsheetml/2006/main">
  <numFmts count="1">
    <numFmt numFmtId="164" formatCode="#,##0.0000000000000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 wrapText="1"/>
    </xf>
    <xf numFmtId="3" fontId="0" fillId="4" borderId="13" xfId="0" applyNumberForma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4" borderId="18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21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3" fontId="0" fillId="2" borderId="23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4" borderId="6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B8" sqref="B8"/>
    </sheetView>
  </sheetViews>
  <sheetFormatPr baseColWidth="10" defaultRowHeight="15"/>
  <cols>
    <col min="1" max="1" width="11.28515625" style="1" customWidth="1"/>
    <col min="2" max="2" width="23.42578125" style="1" bestFit="1" customWidth="1"/>
    <col min="3" max="8" width="13" style="1" customWidth="1"/>
    <col min="9" max="9" width="13.28515625" style="1" customWidth="1"/>
    <col min="10" max="16384" width="11.42578125" style="1"/>
  </cols>
  <sheetData>
    <row r="1" spans="1:10" ht="15.75" thickBot="1">
      <c r="A1" s="19" t="s">
        <v>8</v>
      </c>
      <c r="B1" s="11">
        <f>IF(B15=1,B3+B4,IF(B15=2,B3+B4+B5,IF(B15=3,B3+B6+B4+B5,IF(B15=4,B3+B7+B4+B5+B6,IF(B15=5,B3+B8+B4+B5+B6+B7,IF(B15=6,B3+B9+B4+B5+B6+B7+B8,IF(B15=7,B3+B10+B4+B5+B6+B7+B8+B9,IF(B15=8,B3+B11+B4+B5+B6+B7+B8+B9+B10,IF(B15=9,B3+B12+B4+B5+B6+B7+B8+B9+B10+B11,IF(B15=10,B3+B13+B4+B5+B6+B7+B8+B9+B10+B11+B12))))))))))</f>
        <v>96</v>
      </c>
      <c r="C1" s="76" t="s">
        <v>7</v>
      </c>
      <c r="D1" s="77"/>
      <c r="E1" s="78"/>
      <c r="F1" s="74" t="s">
        <v>18</v>
      </c>
      <c r="G1" s="74"/>
      <c r="H1" s="74"/>
    </row>
    <row r="2" spans="1:10" s="2" customFormat="1" ht="32.25" customHeight="1" thickBot="1">
      <c r="A2" s="9" t="s">
        <v>0</v>
      </c>
      <c r="B2" s="4" t="s">
        <v>1</v>
      </c>
      <c r="C2" s="8" t="s">
        <v>3</v>
      </c>
      <c r="D2" s="9" t="s">
        <v>4</v>
      </c>
      <c r="E2" s="10" t="s">
        <v>5</v>
      </c>
      <c r="F2" s="9" t="s">
        <v>3</v>
      </c>
      <c r="G2" s="9" t="s">
        <v>4</v>
      </c>
      <c r="H2" s="9" t="s">
        <v>5</v>
      </c>
      <c r="I2" s="9" t="s">
        <v>22</v>
      </c>
      <c r="J2" s="37" t="s">
        <v>23</v>
      </c>
    </row>
    <row r="3" spans="1:10">
      <c r="A3" s="25" t="s">
        <v>13</v>
      </c>
      <c r="B3" s="31">
        <v>12</v>
      </c>
      <c r="C3" s="12">
        <f>200*-(1-(2^($B3)))</f>
        <v>819000</v>
      </c>
      <c r="D3" s="5">
        <f>400*-(1-(2^($B3)))</f>
        <v>1638000</v>
      </c>
      <c r="E3" s="13">
        <f t="shared" ref="E3:E14" si="0">200*-(1-(2^($B3)))</f>
        <v>819000</v>
      </c>
      <c r="F3" s="5">
        <f>IF($B3=0,0,200*(2^($B3-1)))</f>
        <v>409600</v>
      </c>
      <c r="G3" s="5">
        <f>IF($B3=0,0,400*(2^($B3-1)))</f>
        <v>819200</v>
      </c>
      <c r="H3" s="5">
        <f t="shared" ref="H3:H14" si="1">IF($B3=0,0,200*(2^($B3-1)))</f>
        <v>409600</v>
      </c>
    </row>
    <row r="4" spans="1:10">
      <c r="A4" s="26">
        <v>2</v>
      </c>
      <c r="B4" s="32">
        <v>12</v>
      </c>
      <c r="C4" s="14">
        <f t="shared" ref="C4:C14" si="2">200*-(1-(2^($B4)))</f>
        <v>819000</v>
      </c>
      <c r="D4" s="6">
        <f t="shared" ref="D4:D14" si="3">400*-(1-(2^($B4)))</f>
        <v>1638000</v>
      </c>
      <c r="E4" s="15">
        <f t="shared" si="0"/>
        <v>819000</v>
      </c>
      <c r="F4" s="6">
        <f t="shared" ref="F4:F14" si="4">IF($B4=0,0,200*(2^($B4-1)))</f>
        <v>409600</v>
      </c>
      <c r="G4" s="6">
        <f t="shared" ref="G4:G14" si="5">IF($B4=0,0,400*(2^($B4-1)))</f>
        <v>819200</v>
      </c>
      <c r="H4" s="6">
        <f t="shared" si="1"/>
        <v>409600</v>
      </c>
    </row>
    <row r="5" spans="1:10">
      <c r="A5" s="26">
        <v>3</v>
      </c>
      <c r="B5" s="32">
        <v>12</v>
      </c>
      <c r="C5" s="14">
        <f t="shared" si="2"/>
        <v>819000</v>
      </c>
      <c r="D5" s="6">
        <f t="shared" si="3"/>
        <v>1638000</v>
      </c>
      <c r="E5" s="15">
        <f t="shared" si="0"/>
        <v>819000</v>
      </c>
      <c r="F5" s="6">
        <f t="shared" si="4"/>
        <v>409600</v>
      </c>
      <c r="G5" s="6">
        <f t="shared" si="5"/>
        <v>819200</v>
      </c>
      <c r="H5" s="6">
        <f t="shared" si="1"/>
        <v>409600</v>
      </c>
    </row>
    <row r="6" spans="1:10">
      <c r="A6" s="26">
        <v>4</v>
      </c>
      <c r="B6" s="32">
        <v>12</v>
      </c>
      <c r="C6" s="14">
        <f t="shared" si="2"/>
        <v>819000</v>
      </c>
      <c r="D6" s="6">
        <f t="shared" si="3"/>
        <v>1638000</v>
      </c>
      <c r="E6" s="15">
        <f t="shared" si="0"/>
        <v>819000</v>
      </c>
      <c r="F6" s="6">
        <f t="shared" si="4"/>
        <v>409600</v>
      </c>
      <c r="G6" s="6">
        <f t="shared" si="5"/>
        <v>819200</v>
      </c>
      <c r="H6" s="6">
        <f t="shared" si="1"/>
        <v>409600</v>
      </c>
    </row>
    <row r="7" spans="1:10">
      <c r="A7" s="26">
        <v>5</v>
      </c>
      <c r="B7" s="32">
        <v>12</v>
      </c>
      <c r="C7" s="14">
        <f t="shared" si="2"/>
        <v>819000</v>
      </c>
      <c r="D7" s="6">
        <f t="shared" si="3"/>
        <v>1638000</v>
      </c>
      <c r="E7" s="15">
        <f t="shared" si="0"/>
        <v>819000</v>
      </c>
      <c r="F7" s="6">
        <f t="shared" si="4"/>
        <v>409600</v>
      </c>
      <c r="G7" s="6">
        <f t="shared" si="5"/>
        <v>819200</v>
      </c>
      <c r="H7" s="6">
        <f t="shared" si="1"/>
        <v>409600</v>
      </c>
    </row>
    <row r="8" spans="1:10">
      <c r="A8" s="26">
        <v>6</v>
      </c>
      <c r="B8" s="32">
        <v>12</v>
      </c>
      <c r="C8" s="14">
        <f t="shared" si="2"/>
        <v>819000</v>
      </c>
      <c r="D8" s="6">
        <f t="shared" si="3"/>
        <v>1638000</v>
      </c>
      <c r="E8" s="15">
        <f t="shared" si="0"/>
        <v>819000</v>
      </c>
      <c r="F8" s="6">
        <f t="shared" si="4"/>
        <v>409600</v>
      </c>
      <c r="G8" s="6">
        <f t="shared" si="5"/>
        <v>819200</v>
      </c>
      <c r="H8" s="6">
        <f t="shared" si="1"/>
        <v>409600</v>
      </c>
    </row>
    <row r="9" spans="1:10">
      <c r="A9" s="26">
        <v>7</v>
      </c>
      <c r="B9" s="32">
        <v>12</v>
      </c>
      <c r="C9" s="14">
        <f t="shared" si="2"/>
        <v>819000</v>
      </c>
      <c r="D9" s="6">
        <f t="shared" si="3"/>
        <v>1638000</v>
      </c>
      <c r="E9" s="15">
        <f t="shared" si="0"/>
        <v>819000</v>
      </c>
      <c r="F9" s="6">
        <f t="shared" si="4"/>
        <v>409600</v>
      </c>
      <c r="G9" s="6">
        <f t="shared" si="5"/>
        <v>819200</v>
      </c>
      <c r="H9" s="6">
        <f t="shared" si="1"/>
        <v>409600</v>
      </c>
    </row>
    <row r="10" spans="1:10">
      <c r="A10" s="26">
        <v>8</v>
      </c>
      <c r="B10" s="32">
        <v>12</v>
      </c>
      <c r="C10" s="14">
        <f t="shared" si="2"/>
        <v>819000</v>
      </c>
      <c r="D10" s="6">
        <f t="shared" si="3"/>
        <v>1638000</v>
      </c>
      <c r="E10" s="15">
        <f t="shared" si="0"/>
        <v>819000</v>
      </c>
      <c r="F10" s="6">
        <f t="shared" si="4"/>
        <v>409600</v>
      </c>
      <c r="G10" s="6">
        <f t="shared" si="5"/>
        <v>819200</v>
      </c>
      <c r="H10" s="6">
        <f t="shared" si="1"/>
        <v>409600</v>
      </c>
    </row>
    <row r="11" spans="1:10">
      <c r="A11" s="26">
        <v>9</v>
      </c>
      <c r="B11" s="32"/>
      <c r="C11" s="14">
        <f t="shared" si="2"/>
        <v>0</v>
      </c>
      <c r="D11" s="6">
        <f t="shared" si="3"/>
        <v>0</v>
      </c>
      <c r="E11" s="15">
        <f t="shared" si="0"/>
        <v>0</v>
      </c>
      <c r="F11" s="6">
        <f t="shared" si="4"/>
        <v>0</v>
      </c>
      <c r="G11" s="6">
        <f t="shared" si="5"/>
        <v>0</v>
      </c>
      <c r="H11" s="6">
        <f t="shared" si="1"/>
        <v>0</v>
      </c>
    </row>
    <row r="12" spans="1:10">
      <c r="A12" s="26">
        <v>10</v>
      </c>
      <c r="B12" s="32"/>
      <c r="C12" s="14">
        <f t="shared" si="2"/>
        <v>0</v>
      </c>
      <c r="D12" s="6">
        <f t="shared" si="3"/>
        <v>0</v>
      </c>
      <c r="E12" s="15">
        <f t="shared" si="0"/>
        <v>0</v>
      </c>
      <c r="F12" s="6">
        <f t="shared" si="4"/>
        <v>0</v>
      </c>
      <c r="G12" s="6">
        <f t="shared" si="5"/>
        <v>0</v>
      </c>
      <c r="H12" s="6">
        <f t="shared" si="1"/>
        <v>0</v>
      </c>
    </row>
    <row r="13" spans="1:10">
      <c r="A13" s="26">
        <v>11</v>
      </c>
      <c r="B13" s="32"/>
      <c r="C13" s="14">
        <f t="shared" si="2"/>
        <v>0</v>
      </c>
      <c r="D13" s="6">
        <f t="shared" si="3"/>
        <v>0</v>
      </c>
      <c r="E13" s="15">
        <f t="shared" si="0"/>
        <v>0</v>
      </c>
      <c r="F13" s="6">
        <f t="shared" si="4"/>
        <v>0</v>
      </c>
      <c r="G13" s="6">
        <f t="shared" si="5"/>
        <v>0</v>
      </c>
      <c r="H13" s="6">
        <f t="shared" si="1"/>
        <v>0</v>
      </c>
    </row>
    <row r="14" spans="1:10" ht="15.75" thickBot="1">
      <c r="A14" s="27">
        <v>12</v>
      </c>
      <c r="B14" s="33"/>
      <c r="C14" s="16">
        <f t="shared" si="2"/>
        <v>0</v>
      </c>
      <c r="D14" s="7">
        <f t="shared" si="3"/>
        <v>0</v>
      </c>
      <c r="E14" s="17">
        <f t="shared" si="0"/>
        <v>0</v>
      </c>
      <c r="F14" s="7">
        <f t="shared" si="4"/>
        <v>0</v>
      </c>
      <c r="G14" s="7">
        <f t="shared" si="5"/>
        <v>0</v>
      </c>
      <c r="H14" s="7">
        <f t="shared" si="1"/>
        <v>0</v>
      </c>
    </row>
    <row r="15" spans="1:10" ht="15.75" thickBot="1">
      <c r="A15" s="3" t="s">
        <v>2</v>
      </c>
      <c r="B15" s="34">
        <v>7</v>
      </c>
      <c r="C15" s="11">
        <f>240000*-(1-(2^($B15)))</f>
        <v>30480000</v>
      </c>
      <c r="D15" s="11">
        <f>400000*-(1-(2^($B15)))</f>
        <v>50800000</v>
      </c>
      <c r="E15" s="11">
        <f>160000*-(1-(2^($B15)))</f>
        <v>20320000</v>
      </c>
      <c r="F15" s="11">
        <f>IF($B$15=0,0,240000*2^($B15-1))</f>
        <v>15360000</v>
      </c>
      <c r="G15" s="11">
        <f>IF($B$15=0,0,400000*2^($B15-1))</f>
        <v>25600000</v>
      </c>
      <c r="H15" s="11">
        <f>IF($B$15=0,0,160000*2^($B15-1))</f>
        <v>10240000</v>
      </c>
    </row>
    <row r="16" spans="1:10" ht="15.75" thickBot="1">
      <c r="A16" s="76" t="s">
        <v>15</v>
      </c>
      <c r="B16" s="78"/>
      <c r="C16" s="28">
        <f>SUM(C3:C15)</f>
        <v>37032000</v>
      </c>
      <c r="D16" s="29">
        <f>SUM(D3:D15)</f>
        <v>63904000</v>
      </c>
      <c r="E16" s="30">
        <f>SUM(E3:E15)</f>
        <v>26872000</v>
      </c>
      <c r="F16" s="79"/>
      <c r="G16" s="80"/>
      <c r="H16" s="81"/>
    </row>
    <row r="17" spans="1:12" ht="30.75" thickBot="1">
      <c r="A17" s="9" t="s">
        <v>6</v>
      </c>
      <c r="B17" s="35">
        <v>19</v>
      </c>
      <c r="C17" s="11">
        <f>4000*(1.75^0)*(((1-1.75^B17)/(1-1.75)))</f>
        <v>221162341.91278541</v>
      </c>
      <c r="D17" s="11">
        <f>8000*(1.75^0)*(((1-1.75^B17)/(1-1.75)))</f>
        <v>442324683.82557082</v>
      </c>
      <c r="E17" s="11">
        <f>4000*(1.75^0)*(((1-1.75^B17)/(1-1.75)))</f>
        <v>221162341.91278541</v>
      </c>
      <c r="F17" s="23">
        <f>4000*(1.75^($B17-1))</f>
        <v>94786146.534050867</v>
      </c>
      <c r="G17" s="11">
        <f>8000*(1.75^($B17-1))</f>
        <v>189572293.06810173</v>
      </c>
      <c r="H17" s="11">
        <f>4000*(1.75^($B17-1))</f>
        <v>94786146.534050867</v>
      </c>
    </row>
    <row r="18" spans="1:12" ht="15.75" thickBot="1">
      <c r="A18" s="67" t="s">
        <v>17</v>
      </c>
      <c r="B18" s="68"/>
      <c r="C18" s="75">
        <f>IF(J2="Oui",((((F17+G17)/(1000*(1+B1)))*(3600))*0.75),((F17+G17)/(1000*(1+B1)))*(3600))</f>
        <v>10553509.098636592</v>
      </c>
      <c r="D18" s="75"/>
      <c r="E18" s="75"/>
      <c r="F18" s="53"/>
      <c r="G18" s="54"/>
      <c r="H18" s="55"/>
      <c r="I18" s="24"/>
      <c r="K18" s="20"/>
    </row>
    <row r="19" spans="1:12" ht="15.75" thickBot="1">
      <c r="A19" s="69"/>
      <c r="B19" s="70"/>
      <c r="C19" s="71"/>
      <c r="D19" s="71"/>
      <c r="E19" s="71"/>
      <c r="F19" s="56"/>
      <c r="G19" s="57"/>
      <c r="H19" s="58"/>
      <c r="I19" s="24"/>
      <c r="K19" s="20"/>
      <c r="L19" s="20"/>
    </row>
    <row r="20" spans="1:12" ht="15.75" thickBot="1">
      <c r="A20" s="72" t="s">
        <v>14</v>
      </c>
      <c r="B20" s="72"/>
      <c r="C20" s="18" t="s">
        <v>9</v>
      </c>
      <c r="D20" s="36" t="s">
        <v>10</v>
      </c>
      <c r="E20" s="36" t="s">
        <v>11</v>
      </c>
      <c r="F20" s="36" t="s">
        <v>12</v>
      </c>
      <c r="G20" s="59"/>
      <c r="H20" s="60"/>
      <c r="I20" s="21"/>
    </row>
    <row r="21" spans="1:12" ht="15.75" thickBot="1">
      <c r="A21" s="73"/>
      <c r="B21" s="73"/>
      <c r="C21" s="11">
        <f>ROUNDDOWN(C18/(3600*24),0)</f>
        <v>122</v>
      </c>
      <c r="D21" s="22">
        <f>ROUNDDOWN(C18/3600,0)-(ROUNDDOWN(C18/(3600*24),0)*24)</f>
        <v>3</v>
      </c>
      <c r="E21" s="22">
        <f>ROUNDDOWN(C18/60,0)-(ROUNDDOWN(C18/3600,0)*60)</f>
        <v>31</v>
      </c>
      <c r="F21" s="11">
        <f>(C18-(ROUNDDOWN(C18/60,0)*60))</f>
        <v>49.098636591807008</v>
      </c>
      <c r="G21" s="59"/>
      <c r="H21" s="60"/>
      <c r="I21" s="21"/>
    </row>
    <row r="22" spans="1:12" ht="15.75" thickBot="1">
      <c r="A22" s="61"/>
      <c r="B22" s="61"/>
      <c r="C22" s="61"/>
      <c r="D22" s="61"/>
      <c r="E22" s="61"/>
      <c r="F22" s="61"/>
      <c r="G22" s="61"/>
      <c r="H22" s="62"/>
      <c r="I22" s="21"/>
    </row>
    <row r="23" spans="1:12" ht="15.75" thickBot="1">
      <c r="A23" s="67" t="s">
        <v>20</v>
      </c>
      <c r="B23" s="68"/>
      <c r="C23" s="71">
        <f>IF(J2="Non",((F15+G15)/(1000*(1+B1-(B1/(B15+1)))))*(3600),((((F15+G15)/(1000*(1+B1-(B1/(B15+1)))))*(3600))*0.75))</f>
        <v>1734776.4705882352</v>
      </c>
      <c r="D23" s="71"/>
      <c r="E23" s="71"/>
      <c r="F23" s="56"/>
      <c r="G23" s="57"/>
      <c r="H23" s="58"/>
      <c r="I23" s="21"/>
    </row>
    <row r="24" spans="1:12" ht="15.75" thickBot="1">
      <c r="A24" s="69"/>
      <c r="B24" s="70"/>
      <c r="C24" s="71"/>
      <c r="D24" s="71"/>
      <c r="E24" s="71"/>
      <c r="F24" s="56"/>
      <c r="G24" s="57"/>
      <c r="H24" s="58"/>
      <c r="I24" s="21"/>
    </row>
    <row r="25" spans="1:12" ht="15.75" thickBot="1">
      <c r="A25" s="72" t="s">
        <v>19</v>
      </c>
      <c r="B25" s="72"/>
      <c r="C25" s="18" t="s">
        <v>9</v>
      </c>
      <c r="D25" s="36" t="s">
        <v>10</v>
      </c>
      <c r="E25" s="36" t="s">
        <v>11</v>
      </c>
      <c r="F25" s="36" t="s">
        <v>12</v>
      </c>
      <c r="G25" s="63"/>
      <c r="H25" s="64"/>
      <c r="I25" s="21"/>
      <c r="L25" s="20"/>
    </row>
    <row r="26" spans="1:12" ht="15.75" thickBot="1">
      <c r="A26" s="73"/>
      <c r="B26" s="73"/>
      <c r="C26" s="11">
        <f>ROUNDDOWN(C23/(3600*24),0)</f>
        <v>20</v>
      </c>
      <c r="D26" s="22">
        <f>ROUNDDOWN(C23/3600,0)-(ROUNDDOWN(C23/(3600*24),0)*24)</f>
        <v>1</v>
      </c>
      <c r="E26" s="22">
        <f>ROUNDDOWN(C23/60,0)-(ROUNDDOWN(C23/3600,0)*60)</f>
        <v>52</v>
      </c>
      <c r="F26" s="11">
        <f>(C23-(ROUNDDOWN(C23/60,0)*60))</f>
        <v>56.47058823518455</v>
      </c>
      <c r="G26" s="63"/>
      <c r="H26" s="64"/>
      <c r="I26" s="21"/>
    </row>
    <row r="27" spans="1:12" ht="15.75" thickBot="1">
      <c r="A27" s="65"/>
      <c r="B27" s="65"/>
      <c r="C27" s="65"/>
      <c r="D27" s="65"/>
      <c r="E27" s="65"/>
      <c r="F27" s="65"/>
      <c r="G27" s="65"/>
      <c r="H27" s="66"/>
      <c r="I27" s="21"/>
    </row>
    <row r="28" spans="1:12">
      <c r="A28" s="44" t="s">
        <v>21</v>
      </c>
      <c r="B28" s="45"/>
      <c r="C28" s="45"/>
      <c r="D28" s="45"/>
      <c r="E28" s="45"/>
      <c r="F28" s="45"/>
      <c r="G28" s="45"/>
      <c r="H28" s="46"/>
      <c r="I28" s="21"/>
    </row>
    <row r="29" spans="1:12">
      <c r="A29" s="47"/>
      <c r="B29" s="48"/>
      <c r="C29" s="48"/>
      <c r="D29" s="48"/>
      <c r="E29" s="48"/>
      <c r="F29" s="48"/>
      <c r="G29" s="48"/>
      <c r="H29" s="49"/>
      <c r="I29" s="21"/>
    </row>
    <row r="30" spans="1:12">
      <c r="A30" s="47"/>
      <c r="B30" s="48"/>
      <c r="C30" s="48"/>
      <c r="D30" s="48"/>
      <c r="E30" s="48"/>
      <c r="F30" s="48"/>
      <c r="G30" s="48"/>
      <c r="H30" s="49"/>
      <c r="I30" s="21"/>
    </row>
    <row r="31" spans="1:12">
      <c r="A31" s="47"/>
      <c r="B31" s="48"/>
      <c r="C31" s="48"/>
      <c r="D31" s="48"/>
      <c r="E31" s="48"/>
      <c r="F31" s="48"/>
      <c r="G31" s="48"/>
      <c r="H31" s="49"/>
      <c r="I31" s="21"/>
    </row>
    <row r="32" spans="1:12" ht="15.75" thickBot="1">
      <c r="A32" s="50"/>
      <c r="B32" s="51"/>
      <c r="C32" s="51"/>
      <c r="D32" s="51"/>
      <c r="E32" s="51"/>
      <c r="F32" s="51"/>
      <c r="G32" s="51"/>
      <c r="H32" s="52"/>
      <c r="I32" s="21"/>
    </row>
    <row r="33" spans="1:9">
      <c r="A33" s="38" t="s">
        <v>16</v>
      </c>
      <c r="B33" s="39"/>
      <c r="C33" s="39"/>
      <c r="D33" s="39"/>
      <c r="E33" s="39"/>
      <c r="F33" s="39"/>
      <c r="G33" s="39"/>
      <c r="H33" s="40"/>
      <c r="I33" s="21"/>
    </row>
    <row r="34" spans="1:9" ht="15.75" thickBot="1">
      <c r="A34" s="41"/>
      <c r="B34" s="42"/>
      <c r="C34" s="42"/>
      <c r="D34" s="42"/>
      <c r="E34" s="42"/>
      <c r="F34" s="42"/>
      <c r="G34" s="42"/>
      <c r="H34" s="43"/>
    </row>
  </sheetData>
  <sheetProtection sheet="1" objects="1" scenarios="1"/>
  <mergeCells count="18">
    <mergeCell ref="F1:H1"/>
    <mergeCell ref="A20:B21"/>
    <mergeCell ref="C18:E19"/>
    <mergeCell ref="C1:E1"/>
    <mergeCell ref="A16:B16"/>
    <mergeCell ref="A18:B19"/>
    <mergeCell ref="F16:H16"/>
    <mergeCell ref="A33:H34"/>
    <mergeCell ref="A28:H32"/>
    <mergeCell ref="F18:H19"/>
    <mergeCell ref="G20:H21"/>
    <mergeCell ref="A22:H22"/>
    <mergeCell ref="F23:H24"/>
    <mergeCell ref="G25:H26"/>
    <mergeCell ref="A27:H27"/>
    <mergeCell ref="A23:B24"/>
    <mergeCell ref="C23:E24"/>
    <mergeCell ref="A25:B26"/>
  </mergeCells>
  <dataValidations count="2">
    <dataValidation type="whole" allowBlank="1" showInputMessage="1" showErrorMessage="1" sqref="B15">
      <formula1>0</formula1>
      <formula2>10</formula2>
    </dataValidation>
    <dataValidation type="list" allowBlank="1" showInputMessage="1" showErrorMessage="1" sqref="J2">
      <formula1>"Oui,Non"</formula1>
    </dataValidation>
  </dataValidations>
  <pageMargins left="0.7" right="0.7" top="0.75" bottom="0.75" header="0.3" footer="0.3"/>
  <pageSetup paperSize="0" orientation="portrait" horizontalDpi="0" verticalDpi="0" copies="0"/>
  <ignoredErrors>
    <ignoredError sqref="G14 G3:G13 D3:D14 G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5" sqref="G25"/>
    </sheetView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Labo et RRI</vt:lpstr>
      <vt:lpstr>Calcul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2011-03-27T21:46:12Z</dcterms:modified>
</cp:coreProperties>
</file>